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завтрак с7" sheetId="1" state="visible" r:id="rId2"/>
    <sheet name="обед  с7" sheetId="2" state="visible" r:id="rId3"/>
    <sheet name="обед с 11" sheetId="3" state="visible" r:id="rId4"/>
    <sheet name="Лист4" sheetId="4" state="visible" r:id="rId5"/>
    <sheet name="Лист5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<sst xmlns="http://schemas.openxmlformats.org/spreadsheetml/2006/main" count="612" uniqueCount="206">
  <si>
    <t xml:space="preserve">Примерное 10-дневное меню для школьников   завтрак 7-и старше20/21гг</t>
  </si>
  <si>
    <t xml:space="preserve">Завтраки</t>
  </si>
  <si>
    <t xml:space="preserve">№ ТК по сборнику рецептур блюд*</t>
  </si>
  <si>
    <t xml:space="preserve">Наименование блюда</t>
  </si>
  <si>
    <t xml:space="preserve">Выход             с 7-11 лет</t>
  </si>
  <si>
    <t xml:space="preserve">Белки</t>
  </si>
  <si>
    <t xml:space="preserve">Жиры</t>
  </si>
  <si>
    <t xml:space="preserve">Углеводы</t>
  </si>
  <si>
    <t xml:space="preserve">э/ц ккл</t>
  </si>
  <si>
    <t xml:space="preserve">Витамины, мг на 100 г</t>
  </si>
  <si>
    <t xml:space="preserve">Минеральные в-ва</t>
  </si>
  <si>
    <t xml:space="preserve">В1</t>
  </si>
  <si>
    <t xml:space="preserve">С</t>
  </si>
  <si>
    <t xml:space="preserve">А</t>
  </si>
  <si>
    <t xml:space="preserve">Са</t>
  </si>
  <si>
    <t xml:space="preserve">Р</t>
  </si>
  <si>
    <t xml:space="preserve">Mg</t>
  </si>
  <si>
    <t xml:space="preserve">Fe</t>
  </si>
  <si>
    <t xml:space="preserve">ДЕНЬ № 1</t>
  </si>
  <si>
    <t xml:space="preserve">Завтрак</t>
  </si>
  <si>
    <t xml:space="preserve">№ 173 Тутильян</t>
  </si>
  <si>
    <t xml:space="preserve">Каша молочная пшеничная</t>
  </si>
  <si>
    <t xml:space="preserve">200</t>
  </si>
  <si>
    <t xml:space="preserve">№432</t>
  </si>
  <si>
    <t xml:space="preserve">Чай с молоком</t>
  </si>
  <si>
    <t xml:space="preserve">№3</t>
  </si>
  <si>
    <t xml:space="preserve">Бутерброд с сыром </t>
  </si>
  <si>
    <t xml:space="preserve">50</t>
  </si>
  <si>
    <t xml:space="preserve">ПР</t>
  </si>
  <si>
    <t xml:space="preserve">Хлеб пшеничный</t>
  </si>
  <si>
    <t xml:space="preserve">35</t>
  </si>
  <si>
    <t xml:space="preserve">№338 Тутитльян</t>
  </si>
  <si>
    <t xml:space="preserve">Фрукты свежие </t>
  </si>
  <si>
    <t xml:space="preserve">100</t>
  </si>
  <si>
    <t xml:space="preserve">ИТОГО:</t>
  </si>
  <si>
    <t xml:space="preserve">ДЕНЬ № 2</t>
  </si>
  <si>
    <t xml:space="preserve">№70-75</t>
  </si>
  <si>
    <t xml:space="preserve">Овощи по сезону</t>
  </si>
  <si>
    <t xml:space="preserve">60</t>
  </si>
  <si>
    <t xml:space="preserve">0,0,12</t>
  </si>
  <si>
    <t xml:space="preserve">№ 342</t>
  </si>
  <si>
    <t xml:space="preserve">Рагу из птицы</t>
  </si>
  <si>
    <t xml:space="preserve">230</t>
  </si>
  <si>
    <t xml:space="preserve">Кондитерское  изделие </t>
  </si>
  <si>
    <t xml:space="preserve">№407</t>
  </si>
  <si>
    <t xml:space="preserve">Сок</t>
  </si>
  <si>
    <t xml:space="preserve">Хлеб ржаной</t>
  </si>
  <si>
    <t xml:space="preserve">30</t>
  </si>
  <si>
    <t xml:space="preserve">ДЕНЬ № 3</t>
  </si>
  <si>
    <t xml:space="preserve">№133(3)</t>
  </si>
  <si>
    <t xml:space="preserve">Суп молочный с изделиями макаронными</t>
  </si>
  <si>
    <t xml:space="preserve">№ 376</t>
  </si>
  <si>
    <t xml:space="preserve">Чай с сахаром и лимоном</t>
  </si>
  <si>
    <t xml:space="preserve">№209 Тутильян</t>
  </si>
  <si>
    <t xml:space="preserve">Яйца вареные</t>
  </si>
  <si>
    <t xml:space="preserve">40</t>
  </si>
  <si>
    <t xml:space="preserve">ДЕНЬ № 4</t>
  </si>
  <si>
    <t xml:space="preserve">№303</t>
  </si>
  <si>
    <t xml:space="preserve">Каша вязкая из крупы гречневой</t>
  </si>
  <si>
    <t xml:space="preserve">№243</t>
  </si>
  <si>
    <t xml:space="preserve">Сосиска отварная с маслом</t>
  </si>
  <si>
    <t xml:space="preserve">30/3</t>
  </si>
  <si>
    <t xml:space="preserve">№434</t>
  </si>
  <si>
    <t xml:space="preserve">Какао с молоком</t>
  </si>
  <si>
    <t xml:space="preserve">ДЕНЬ № 5</t>
  </si>
  <si>
    <t xml:space="preserve">№267(1)</t>
  </si>
  <si>
    <t xml:space="preserve">Запеканка из творога с соусом сладким </t>
  </si>
  <si>
    <t xml:space="preserve">120/30</t>
  </si>
  <si>
    <t xml:space="preserve">Чай  с сахаром</t>
  </si>
  <si>
    <t xml:space="preserve">№ПР </t>
  </si>
  <si>
    <t xml:space="preserve">Курага</t>
  </si>
  <si>
    <t xml:space="preserve">ДЕНЬ № 6</t>
  </si>
  <si>
    <t xml:space="preserve">Каша молочная геркулесовая</t>
  </si>
  <si>
    <t xml:space="preserve">ДЕНЬ № 7</t>
  </si>
  <si>
    <t xml:space="preserve">№291</t>
  </si>
  <si>
    <t xml:space="preserve">Плов </t>
  </si>
  <si>
    <t xml:space="preserve">№349</t>
  </si>
  <si>
    <t xml:space="preserve">Компот из сухофруктов</t>
  </si>
  <si>
    <t xml:space="preserve">ДЕНЬ № 8</t>
  </si>
  <si>
    <t xml:space="preserve">№ 248</t>
  </si>
  <si>
    <t xml:space="preserve">Макароны отварные с сыром</t>
  </si>
  <si>
    <t xml:space="preserve">100/5/20</t>
  </si>
  <si>
    <t xml:space="preserve">№433</t>
  </si>
  <si>
    <t xml:space="preserve">Напиток кофейный на молоке</t>
  </si>
  <si>
    <t xml:space="preserve">ДЕНЬ № 9</t>
  </si>
  <si>
    <t xml:space="preserve">№272</t>
  </si>
  <si>
    <t xml:space="preserve">Рыба припущенная с маслом сливочным</t>
  </si>
  <si>
    <t xml:space="preserve">80/5</t>
  </si>
  <si>
    <t xml:space="preserve">№360</t>
  </si>
  <si>
    <t xml:space="preserve">Картофель отварной или пюре картофельное</t>
  </si>
  <si>
    <t xml:space="preserve">150</t>
  </si>
  <si>
    <t xml:space="preserve">ДЕНЬ № 10</t>
  </si>
  <si>
    <t xml:space="preserve">№321 Тутильян</t>
  </si>
  <si>
    <t xml:space="preserve">Капуста тушеная </t>
  </si>
  <si>
    <t xml:space="preserve">Колбаса вареная  отварная или сосиска отварная</t>
  </si>
  <si>
    <t xml:space="preserve">Кисломолочный продукт</t>
  </si>
  <si>
    <t xml:space="preserve">*Сборник рецептур на продукцию для обучающихся во всех образовательных учреждениях (Сборник технических нормативов) 2011 год. Могильный М. П.; Тутельян В. А.; Зайцева Т. А. ТЕХНОЛОГИЧЕСКАЯ ИНСТРУКЦИЯ ПО ПРОИЗВОДСТВУ КУЛИНАРНОЙ ПРОДУКЦИИ ДЛЯ ПИТАНИЯ ДЕТЕЙ И ПОДРОСТКОВ ШКОЛЬНОГО ВОЗРАСТА В ОРГАНИЗОВАННЫХ КОЛЛЕКТИВАХ (К ГОСТ 30390-95/ГОСТ Р 50763-95) ТИТОВ 2006 ПРАКТИЧЕСКОЕ РУКОВОДСТВО для врачей-диетологов, медицинских сестер диетических, специалистов общественного питания. Тутельян В.А., Гаппаров М.М.Г., Батурин А.К., Погожева А.В., Шарафетдинов Х.Х., Плотникова О.А., Павлючкова М.С., Гроздова Т.Ю., Ким И.И., Шатурная И.В., Керимова М.Г. 2014г.</t>
  </si>
  <si>
    <t xml:space="preserve"> </t>
  </si>
  <si>
    <t xml:space="preserve">№252</t>
  </si>
  <si>
    <t xml:space="preserve">Изделия макаронные отварные,запеченные с яйцом</t>
  </si>
  <si>
    <t xml:space="preserve">Примерное 10-дневное меню для школьников на 2023-2024 учебный год                                                          УТВЕРЖДАЮ:                                                                                                                                                                        Директор:            Н.Л.Минченкова                                                                                                                                                                                                                                                                                                                        Приказ № _____от _______2023 г.                        </t>
  </si>
  <si>
    <t xml:space="preserve"> обед</t>
  </si>
  <si>
    <t xml:space="preserve">Выход             </t>
  </si>
  <si>
    <t xml:space="preserve">Борщ из свежей капусты  и картофелем</t>
  </si>
  <si>
    <t xml:space="preserve">Каша вязкая с маслом</t>
  </si>
  <si>
    <t xml:space="preserve">210</t>
  </si>
  <si>
    <t xml:space="preserve">36.98</t>
  </si>
  <si>
    <t xml:space="preserve">67.00</t>
  </si>
  <si>
    <t xml:space="preserve">0.47</t>
  </si>
  <si>
    <t xml:space="preserve">80</t>
  </si>
  <si>
    <t xml:space="preserve">Батон</t>
  </si>
  <si>
    <t xml:space="preserve">20</t>
  </si>
  <si>
    <t xml:space="preserve">Йогурт</t>
  </si>
  <si>
    <t xml:space="preserve">95</t>
  </si>
  <si>
    <t xml:space="preserve">Суп картофельный с макаронными изделиями</t>
  </si>
  <si>
    <t xml:space="preserve">Макароны отварные</t>
  </si>
  <si>
    <t xml:space="preserve">180</t>
  </si>
  <si>
    <t xml:space="preserve">Рыба отварная</t>
  </si>
  <si>
    <t xml:space="preserve">90</t>
  </si>
  <si>
    <t xml:space="preserve">0.05</t>
  </si>
  <si>
    <t xml:space="preserve">Компот из смеси сухофруктов</t>
  </si>
  <si>
    <t xml:space="preserve">0.04</t>
  </si>
  <si>
    <t xml:space="preserve">0.01</t>
  </si>
  <si>
    <t xml:space="preserve">0.00</t>
  </si>
  <si>
    <t xml:space="preserve">0.18</t>
  </si>
  <si>
    <t xml:space="preserve">Печенье</t>
  </si>
  <si>
    <t xml:space="preserve">Каша рассыпчатая</t>
  </si>
  <si>
    <t xml:space="preserve">Котлеты</t>
  </si>
  <si>
    <t xml:space="preserve">70</t>
  </si>
  <si>
    <t xml:space="preserve">Чай с лимоном</t>
  </si>
  <si>
    <t xml:space="preserve">200/7</t>
  </si>
  <si>
    <t xml:space="preserve">Яблоко</t>
  </si>
  <si>
    <t xml:space="preserve">47.00</t>
  </si>
  <si>
    <t xml:space="preserve">Пюре картофельное</t>
  </si>
  <si>
    <t xml:space="preserve">Винегрет овощной</t>
  </si>
  <si>
    <t xml:space="preserve">Кисель</t>
  </si>
  <si>
    <t xml:space="preserve">Пряник</t>
  </si>
  <si>
    <t xml:space="preserve">65 </t>
  </si>
  <si>
    <t xml:space="preserve">Блинчики с джемом</t>
  </si>
  <si>
    <t xml:space="preserve">75</t>
  </si>
  <si>
    <t xml:space="preserve">Мандарин</t>
  </si>
  <si>
    <t xml:space="preserve">День №7</t>
  </si>
  <si>
    <t xml:space="preserve">День №8</t>
  </si>
  <si>
    <t xml:space="preserve">День №9</t>
  </si>
  <si>
    <t xml:space="preserve">День № 10</t>
  </si>
  <si>
    <t xml:space="preserve">75/10</t>
  </si>
  <si>
    <t xml:space="preserve">Яблоки</t>
  </si>
  <si>
    <t xml:space="preserve">Примерное 10-дневное меню для школьников с 11 лет и старше  2020/21 год</t>
  </si>
  <si>
    <t xml:space="preserve">Выход             с 11-17 лет</t>
  </si>
  <si>
    <t xml:space="preserve">Обед</t>
  </si>
  <si>
    <t xml:space="preserve">№108(2)</t>
  </si>
  <si>
    <t xml:space="preserve">Суп  вермишелевый с кур. бедром </t>
  </si>
  <si>
    <t xml:space="preserve">250</t>
  </si>
  <si>
    <t xml:space="preserve">№246</t>
  </si>
  <si>
    <t xml:space="preserve">Макароны с рыбой</t>
  </si>
  <si>
    <t xml:space="preserve">№353(2)</t>
  </si>
  <si>
    <t xml:space="preserve">Каша гречневая рассыпчатая</t>
  </si>
  <si>
    <t xml:space="preserve">№ПР481</t>
  </si>
  <si>
    <t xml:space="preserve">№ 95(2)</t>
  </si>
  <si>
    <t xml:space="preserve">Щи из свежей капусты </t>
  </si>
  <si>
    <t xml:space="preserve">№285</t>
  </si>
  <si>
    <t xml:space="preserve">Шницель рыбный рубленныйс соусом</t>
  </si>
  <si>
    <t xml:space="preserve">№342</t>
  </si>
  <si>
    <t xml:space="preserve">Компот из св. яблок</t>
  </si>
  <si>
    <t xml:space="preserve">№115(2)</t>
  </si>
  <si>
    <t xml:space="preserve">Суп картофельный с бобовыми</t>
  </si>
  <si>
    <t xml:space="preserve">№311(2)</t>
  </si>
  <si>
    <t xml:space="preserve">Биточки мясные с соусом</t>
  </si>
  <si>
    <t xml:space="preserve">70/30</t>
  </si>
  <si>
    <t xml:space="preserve">№353(1)</t>
  </si>
  <si>
    <t xml:space="preserve">Каша перловая рассыпчатая</t>
  </si>
  <si>
    <t xml:space="preserve">№116(2)</t>
  </si>
  <si>
    <t xml:space="preserve">№304</t>
  </si>
  <si>
    <t xml:space="preserve">Плов из птицы</t>
  </si>
  <si>
    <t xml:space="preserve">280</t>
  </si>
  <si>
    <t xml:space="preserve">№82</t>
  </si>
  <si>
    <t xml:space="preserve">Борщ из свежей капусты с картофелем</t>
  </si>
  <si>
    <t xml:space="preserve">№283</t>
  </si>
  <si>
    <t xml:space="preserve">Биточки рыбные школьные с соусом</t>
  </si>
  <si>
    <t xml:space="preserve">№175</t>
  </si>
  <si>
    <t xml:space="preserve">Рагу из овощей</t>
  </si>
  <si>
    <t xml:space="preserve">Компот из свежих фруктов</t>
  </si>
  <si>
    <t xml:space="preserve">ДЕНЬ №6</t>
  </si>
  <si>
    <t xml:space="preserve">Суп  крестьянский с крупой </t>
  </si>
  <si>
    <t xml:space="preserve">№255</t>
  </si>
  <si>
    <t xml:space="preserve">Печень по-строгановски </t>
  </si>
  <si>
    <t xml:space="preserve">№ 290</t>
  </si>
  <si>
    <t xml:space="preserve">Птица тушеная </t>
  </si>
  <si>
    <t xml:space="preserve">50/50</t>
  </si>
  <si>
    <t xml:space="preserve">Крупа пшеничная</t>
  </si>
  <si>
    <t xml:space="preserve">№ПР407</t>
  </si>
  <si>
    <t xml:space="preserve">Сок фруктовый</t>
  </si>
  <si>
    <t xml:space="preserve">№ 114(2)</t>
  </si>
  <si>
    <t xml:space="preserve">Суп картофельный с  крупой</t>
  </si>
  <si>
    <t xml:space="preserve">Тефтели рыбные в соусе</t>
  </si>
  <si>
    <t xml:space="preserve">Каша рисовая рассыпчатая</t>
  </si>
  <si>
    <t xml:space="preserve">Компот из св. фруктов</t>
  </si>
  <si>
    <t xml:space="preserve">ДЕНЬ №9</t>
  </si>
  <si>
    <t xml:space="preserve">№113</t>
  </si>
  <si>
    <t xml:space="preserve">Суп-лапша по-домашнему</t>
  </si>
  <si>
    <t xml:space="preserve">№311</t>
  </si>
  <si>
    <t xml:space="preserve">Напиток из сухофруктов</t>
  </si>
  <si>
    <t xml:space="preserve">№155</t>
  </si>
  <si>
    <t xml:space="preserve">Суп картофельный с горохом</t>
  </si>
  <si>
    <t xml:space="preserve">ВСЕГО:</t>
  </si>
  <si>
    <t xml:space="preserve">СРЕДНЕЕ ЗА 1ДЕНЬ: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</si>
</sst>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_р_."/>
  </numFmts>
  <fonts count="2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u val="single"/>
      <sz val="12"/>
      <name val="Times New Roman"/>
      <family val="1"/>
      <charset val="204"/>
    </font>
    <font>
      <b val="true"/>
      <sz val="12"/>
      <name val="Arial"/>
      <family val="2"/>
      <charset val="204"/>
    </font>
    <font>
      <sz val="10"/>
      <name val="Arial"/>
      <family val="2"/>
      <charset val="204"/>
    </font>
    <font>
      <b val="true"/>
      <sz val="13"/>
      <color rgb="FF000000"/>
      <name val="Times New Roman"/>
      <family val="1"/>
      <charset val="204"/>
    </font>
    <font>
      <sz val="15"/>
      <name val="Times New Roman"/>
      <family val="1"/>
      <charset val="204"/>
    </font>
    <font>
      <b val="true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2" borderId="2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2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0" fillId="2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2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2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2" borderId="2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5" fillId="2" borderId="2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5" fillId="2" borderId="3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1" fillId="0" borderId="2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2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2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6" fillId="2" borderId="2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5" fillId="2" borderId="6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2" borderId="6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6" fillId="2" borderId="6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6" fillId="2" borderId="8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6" fillId="2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2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2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7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2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2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2" borderId="2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2" borderId="3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2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7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2" borderId="7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6" fillId="2" borderId="7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2" borderId="3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2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2" borderId="2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6" fillId="2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6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5" fillId="2" borderId="8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2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2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2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" borderId="0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1" fillId="2" borderId="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2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2" borderId="2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3" fillId="2" borderId="2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1" fillId="2" borderId="2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1" fillId="2" borderId="2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2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2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3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5" fillId="2" borderId="2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6" fontId="24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9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T29" activeCellId="0" sqref="T29"/>
    </sheetView>
  </sheetViews>
  <sheetFormatPr defaultColWidth="9.13671875" defaultRowHeight="15.75" zeroHeight="false" outlineLevelRow="0" outlineLevelCol="0"/>
  <cols>
    <col collapsed="false" customWidth="true" hidden="false" outlineLevel="0" max="1" min="1" style="1" width="14.43"/>
    <col collapsed="false" customWidth="true" hidden="false" outlineLevel="0" max="2" min="2" style="2" width="44.71"/>
    <col collapsed="false" customWidth="true" hidden="false" outlineLevel="0" max="3" min="3" style="2" width="10.71"/>
    <col collapsed="false" customWidth="true" hidden="false" outlineLevel="0" max="4" min="4" style="2" width="15.29"/>
    <col collapsed="false" customWidth="true" hidden="false" outlineLevel="0" max="6" min="5" style="2" width="10.58"/>
    <col collapsed="false" customWidth="true" hidden="false" outlineLevel="0" max="7" min="7" style="2" width="11.99"/>
    <col collapsed="false" customWidth="true" hidden="false" outlineLevel="0" max="8" min="8" style="2" width="9.29"/>
    <col collapsed="false" customWidth="true" hidden="false" outlineLevel="0" max="9" min="9" style="2" width="9.59"/>
    <col collapsed="false" customWidth="true" hidden="false" outlineLevel="0" max="10" min="10" style="2" width="10.71"/>
    <col collapsed="false" customWidth="true" hidden="false" outlineLevel="0" max="12" min="11" style="2" width="12.71"/>
    <col collapsed="false" customWidth="true" hidden="false" outlineLevel="0" max="13" min="13" style="2" width="13.43"/>
    <col collapsed="false" customWidth="true" hidden="false" outlineLevel="0" max="14" min="14" style="2" width="9.29"/>
    <col collapsed="false" customWidth="false" hidden="false" outlineLevel="0" max="15" min="15" style="2" width="9.13"/>
    <col collapsed="false" customWidth="true" hidden="false" outlineLevel="0" max="16" min="16" style="2" width="10.12"/>
    <col collapsed="false" customWidth="false" hidden="false" outlineLevel="0" max="255" min="17" style="2" width="9.13"/>
    <col collapsed="false" customWidth="true" hidden="false" outlineLevel="0" max="256" min="256" style="2" width="50.87"/>
    <col collapsed="false" customWidth="true" hidden="false" outlineLevel="0" max="257" min="257" style="2" width="10.71"/>
    <col collapsed="false" customWidth="true" hidden="false" outlineLevel="0" max="258" min="258" style="2" width="12.29"/>
    <col collapsed="false" customWidth="true" hidden="false" outlineLevel="0" max="260" min="259" style="2" width="10.58"/>
    <col collapsed="false" customWidth="true" hidden="false" outlineLevel="0" max="261" min="261" style="2" width="11.99"/>
    <col collapsed="false" customWidth="true" hidden="false" outlineLevel="0" max="263" min="262" style="2" width="9.29"/>
    <col collapsed="false" customWidth="true" hidden="false" outlineLevel="0" max="265" min="264" style="2" width="10.71"/>
    <col collapsed="false" customWidth="true" hidden="false" outlineLevel="0" max="267" min="266" style="2" width="10.85"/>
    <col collapsed="false" customWidth="true" hidden="false" outlineLevel="0" max="268" min="268" style="2" width="10.58"/>
    <col collapsed="false" customWidth="true" hidden="false" outlineLevel="0" max="269" min="269" style="2" width="9.29"/>
    <col collapsed="false" customWidth="false" hidden="false" outlineLevel="0" max="511" min="270" style="2" width="9.13"/>
    <col collapsed="false" customWidth="true" hidden="false" outlineLevel="0" max="512" min="512" style="2" width="50.87"/>
    <col collapsed="false" customWidth="true" hidden="false" outlineLevel="0" max="513" min="513" style="2" width="10.71"/>
    <col collapsed="false" customWidth="true" hidden="false" outlineLevel="0" max="514" min="514" style="2" width="12.29"/>
    <col collapsed="false" customWidth="true" hidden="false" outlineLevel="0" max="516" min="515" style="2" width="10.58"/>
    <col collapsed="false" customWidth="true" hidden="false" outlineLevel="0" max="517" min="517" style="2" width="11.99"/>
    <col collapsed="false" customWidth="true" hidden="false" outlineLevel="0" max="519" min="518" style="2" width="9.29"/>
    <col collapsed="false" customWidth="true" hidden="false" outlineLevel="0" max="521" min="520" style="2" width="10.71"/>
    <col collapsed="false" customWidth="true" hidden="false" outlineLevel="0" max="523" min="522" style="2" width="10.85"/>
    <col collapsed="false" customWidth="true" hidden="false" outlineLevel="0" max="524" min="524" style="2" width="10.58"/>
    <col collapsed="false" customWidth="true" hidden="false" outlineLevel="0" max="525" min="525" style="2" width="9.29"/>
    <col collapsed="false" customWidth="false" hidden="false" outlineLevel="0" max="767" min="526" style="2" width="9.13"/>
    <col collapsed="false" customWidth="true" hidden="false" outlineLevel="0" max="768" min="768" style="2" width="50.87"/>
    <col collapsed="false" customWidth="true" hidden="false" outlineLevel="0" max="769" min="769" style="2" width="10.71"/>
    <col collapsed="false" customWidth="true" hidden="false" outlineLevel="0" max="770" min="770" style="2" width="12.29"/>
    <col collapsed="false" customWidth="true" hidden="false" outlineLevel="0" max="772" min="771" style="2" width="10.58"/>
    <col collapsed="false" customWidth="true" hidden="false" outlineLevel="0" max="773" min="773" style="2" width="11.99"/>
    <col collapsed="false" customWidth="true" hidden="false" outlineLevel="0" max="775" min="774" style="2" width="9.29"/>
    <col collapsed="false" customWidth="true" hidden="false" outlineLevel="0" max="777" min="776" style="2" width="10.71"/>
    <col collapsed="false" customWidth="true" hidden="false" outlineLevel="0" max="779" min="778" style="2" width="10.85"/>
    <col collapsed="false" customWidth="true" hidden="false" outlineLevel="0" max="780" min="780" style="2" width="10.58"/>
    <col collapsed="false" customWidth="true" hidden="false" outlineLevel="0" max="781" min="781" style="2" width="9.29"/>
    <col collapsed="false" customWidth="false" hidden="false" outlineLevel="0" max="1023" min="782" style="2" width="9.13"/>
    <col collapsed="false" customWidth="true" hidden="false" outlineLevel="0" max="1024" min="1024" style="2" width="50.87"/>
  </cols>
  <sheetData>
    <row r="1" customFormat="false" ht="15.75" hidden="false" customHeight="fals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5"/>
      <c r="M1" s="5"/>
      <c r="N1" s="5"/>
    </row>
    <row r="2" customFormat="false" ht="15.75" hidden="false" customHeight="false" outlineLevel="0" collapsed="false">
      <c r="A2" s="3"/>
      <c r="B2" s="6" t="s">
        <v>1</v>
      </c>
      <c r="C2" s="6"/>
      <c r="D2" s="6"/>
      <c r="E2" s="6"/>
      <c r="F2" s="6"/>
      <c r="G2" s="7"/>
      <c r="H2" s="5"/>
      <c r="I2" s="5"/>
      <c r="J2" s="5"/>
      <c r="K2" s="5"/>
      <c r="L2" s="5"/>
      <c r="M2" s="5"/>
      <c r="N2" s="5"/>
    </row>
    <row r="3" customFormat="false" ht="15.75" hidden="false" customHeight="true" outlineLevel="0" collapsed="false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3"/>
      <c r="J3" s="14"/>
      <c r="K3" s="11" t="s">
        <v>10</v>
      </c>
      <c r="L3" s="11"/>
      <c r="M3" s="11"/>
      <c r="N3" s="11"/>
    </row>
    <row r="4" customFormat="false" ht="15.75" hidden="false" customHeight="false" outlineLevel="0" collapsed="false">
      <c r="A4" s="8"/>
      <c r="B4" s="9"/>
      <c r="C4" s="10"/>
      <c r="D4" s="11"/>
      <c r="E4" s="11"/>
      <c r="F4" s="11"/>
      <c r="G4" s="11"/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</row>
    <row r="5" s="20" customFormat="true" ht="20.25" hidden="false" customHeight="true" outlineLevel="0" collapsed="false">
      <c r="A5" s="15"/>
      <c r="B5" s="16" t="s">
        <v>18</v>
      </c>
      <c r="C5" s="17"/>
      <c r="D5" s="17"/>
      <c r="E5" s="17"/>
      <c r="F5" s="17"/>
      <c r="G5" s="18"/>
      <c r="H5" s="19"/>
      <c r="I5" s="19"/>
      <c r="J5" s="19"/>
      <c r="K5" s="19"/>
      <c r="L5" s="19"/>
      <c r="M5" s="19"/>
      <c r="N5" s="19"/>
    </row>
    <row r="6" customFormat="false" ht="20.25" hidden="false" customHeight="true" outlineLevel="0" collapsed="false">
      <c r="A6" s="21"/>
      <c r="B6" s="22" t="s">
        <v>19</v>
      </c>
      <c r="C6" s="23"/>
      <c r="D6" s="23"/>
      <c r="E6" s="23"/>
      <c r="F6" s="23"/>
      <c r="G6" s="24"/>
      <c r="H6" s="25"/>
      <c r="I6" s="25"/>
      <c r="J6" s="25"/>
      <c r="K6" s="25"/>
      <c r="L6" s="25"/>
      <c r="M6" s="25"/>
      <c r="N6" s="25"/>
    </row>
    <row r="7" customFormat="false" ht="20.25" hidden="false" customHeight="true" outlineLevel="0" collapsed="false">
      <c r="A7" s="26" t="s">
        <v>20</v>
      </c>
      <c r="B7" s="27" t="s">
        <v>21</v>
      </c>
      <c r="C7" s="28" t="s">
        <v>22</v>
      </c>
      <c r="D7" s="29" t="n">
        <v>8</v>
      </c>
      <c r="E7" s="29" t="n">
        <v>11.06</v>
      </c>
      <c r="F7" s="29" t="n">
        <v>44.32</v>
      </c>
      <c r="G7" s="29" t="n">
        <v>312</v>
      </c>
      <c r="H7" s="30" t="n">
        <v>0.14</v>
      </c>
      <c r="I7" s="30" t="n">
        <v>0.95</v>
      </c>
      <c r="J7" s="30" t="n">
        <v>54.8</v>
      </c>
      <c r="K7" s="30" t="n">
        <v>146.77</v>
      </c>
      <c r="L7" s="30" t="n">
        <v>221.3</v>
      </c>
      <c r="M7" s="31" t="n">
        <v>44.33</v>
      </c>
      <c r="N7" s="31" t="n">
        <v>2.34</v>
      </c>
    </row>
    <row r="8" customFormat="false" ht="20.25" hidden="false" customHeight="true" outlineLevel="0" collapsed="false">
      <c r="A8" s="32" t="s">
        <v>23</v>
      </c>
      <c r="B8" s="27" t="s">
        <v>24</v>
      </c>
      <c r="C8" s="28" t="n">
        <v>200</v>
      </c>
      <c r="D8" s="29" t="n">
        <v>1.6</v>
      </c>
      <c r="E8" s="29" t="n">
        <v>1.6</v>
      </c>
      <c r="F8" s="29" t="n">
        <v>12.4</v>
      </c>
      <c r="G8" s="29" t="n">
        <v>70</v>
      </c>
      <c r="H8" s="30" t="n">
        <v>0.04</v>
      </c>
      <c r="I8" s="30" t="n">
        <v>1.33</v>
      </c>
      <c r="J8" s="30" t="n">
        <v>10</v>
      </c>
      <c r="K8" s="30" t="n">
        <v>126.6</v>
      </c>
      <c r="L8" s="30" t="n">
        <v>92.8</v>
      </c>
      <c r="M8" s="31" t="n">
        <v>15.4</v>
      </c>
      <c r="N8" s="31" t="n">
        <v>0.41</v>
      </c>
    </row>
    <row r="9" customFormat="false" ht="20.25" hidden="false" customHeight="true" outlineLevel="0" collapsed="false">
      <c r="A9" s="32" t="s">
        <v>25</v>
      </c>
      <c r="B9" s="27" t="s">
        <v>26</v>
      </c>
      <c r="C9" s="28" t="s">
        <v>27</v>
      </c>
      <c r="D9" s="29" t="n">
        <v>12.5</v>
      </c>
      <c r="E9" s="29" t="n">
        <v>15.8</v>
      </c>
      <c r="F9" s="29" t="n">
        <v>26</v>
      </c>
      <c r="G9" s="29" t="n">
        <v>296</v>
      </c>
      <c r="H9" s="30" t="n">
        <v>0.01</v>
      </c>
      <c r="I9" s="30" t="n">
        <v>0.11</v>
      </c>
      <c r="J9" s="30" t="n">
        <v>39</v>
      </c>
      <c r="K9" s="30" t="n">
        <v>132</v>
      </c>
      <c r="L9" s="30" t="n">
        <v>75</v>
      </c>
      <c r="M9" s="33" t="n">
        <v>5.25</v>
      </c>
      <c r="N9" s="33" t="n">
        <v>0.15</v>
      </c>
    </row>
    <row r="10" customFormat="false" ht="20.25" hidden="false" customHeight="true" outlineLevel="0" collapsed="false">
      <c r="A10" s="32" t="s">
        <v>28</v>
      </c>
      <c r="B10" s="27" t="s">
        <v>29</v>
      </c>
      <c r="C10" s="28" t="s">
        <v>30</v>
      </c>
      <c r="D10" s="31" t="n">
        <v>2.37</v>
      </c>
      <c r="E10" s="31" t="n">
        <v>0.3</v>
      </c>
      <c r="F10" s="31" t="n">
        <v>13.86</v>
      </c>
      <c r="G10" s="30" t="n">
        <v>70.14</v>
      </c>
      <c r="H10" s="30" t="n">
        <v>0.3</v>
      </c>
      <c r="I10" s="30" t="n">
        <v>0</v>
      </c>
      <c r="J10" s="30" t="n">
        <v>0</v>
      </c>
      <c r="K10" s="30" t="n">
        <v>6.9</v>
      </c>
      <c r="L10" s="30" t="n">
        <v>26.1</v>
      </c>
      <c r="M10" s="31" t="n">
        <v>9.9</v>
      </c>
      <c r="N10" s="31" t="n">
        <v>0.33</v>
      </c>
    </row>
    <row r="11" customFormat="false" ht="20.25" hidden="false" customHeight="true" outlineLevel="0" collapsed="false">
      <c r="A11" s="34" t="s">
        <v>31</v>
      </c>
      <c r="B11" s="27" t="s">
        <v>32</v>
      </c>
      <c r="C11" s="35" t="s">
        <v>33</v>
      </c>
      <c r="D11" s="36" t="n">
        <v>1.5</v>
      </c>
      <c r="E11" s="36" t="n">
        <v>0.5</v>
      </c>
      <c r="F11" s="36" t="n">
        <v>21</v>
      </c>
      <c r="G11" s="36" t="n">
        <v>95</v>
      </c>
      <c r="H11" s="37" t="n">
        <v>0.03</v>
      </c>
      <c r="I11" s="37" t="n">
        <v>10</v>
      </c>
      <c r="J11" s="37" t="n">
        <v>0</v>
      </c>
      <c r="K11" s="37" t="n">
        <v>16</v>
      </c>
      <c r="L11" s="37" t="n">
        <v>11</v>
      </c>
      <c r="M11" s="36" t="n">
        <v>9</v>
      </c>
      <c r="N11" s="36" t="n">
        <v>2.2</v>
      </c>
    </row>
    <row r="12" customFormat="false" ht="20.25" hidden="false" customHeight="true" outlineLevel="0" collapsed="false">
      <c r="A12" s="38"/>
      <c r="B12" s="22" t="s">
        <v>34</v>
      </c>
      <c r="C12" s="28"/>
      <c r="D12" s="38" t="n">
        <f aca="false">SUM(D7:D11)</f>
        <v>25.97</v>
      </c>
      <c r="E12" s="38" t="n">
        <f aca="false">SUM(E7:E11)</f>
        <v>29.26</v>
      </c>
      <c r="F12" s="38" t="n">
        <f aca="false">SUM(F7:F11)</f>
        <v>117.58</v>
      </c>
      <c r="G12" s="38" t="n">
        <f aca="false">SUM(G7:G11)</f>
        <v>843.14</v>
      </c>
      <c r="H12" s="38" t="n">
        <f aca="false">SUM(H7:H11)</f>
        <v>0.52</v>
      </c>
      <c r="I12" s="38" t="n">
        <f aca="false">SUM(I7:I11)</f>
        <v>12.39</v>
      </c>
      <c r="J12" s="38" t="n">
        <f aca="false">SUM(J7:J11)</f>
        <v>103.8</v>
      </c>
      <c r="K12" s="38" t="n">
        <f aca="false">SUM(K7:K11)</f>
        <v>428.27</v>
      </c>
      <c r="L12" s="38" t="n">
        <f aca="false">SUM(L7:L11)</f>
        <v>426.2</v>
      </c>
      <c r="M12" s="38" t="n">
        <f aca="false">SUM(M7:M11)</f>
        <v>83.88</v>
      </c>
      <c r="N12" s="38" t="n">
        <f aca="false">SUM(N7:N11)</f>
        <v>5.43</v>
      </c>
    </row>
    <row r="13" customFormat="false" ht="20.25" hidden="false" customHeight="true" outlineLevel="0" collapsed="false">
      <c r="A13" s="32"/>
      <c r="B13" s="16" t="s">
        <v>35</v>
      </c>
      <c r="C13" s="28"/>
      <c r="D13" s="31"/>
      <c r="E13" s="31"/>
      <c r="F13" s="31"/>
      <c r="G13" s="30"/>
      <c r="H13" s="30"/>
      <c r="I13" s="30"/>
      <c r="J13" s="30"/>
      <c r="K13" s="30"/>
      <c r="L13" s="30"/>
      <c r="M13" s="31"/>
      <c r="N13" s="31"/>
    </row>
    <row r="14" customFormat="false" ht="20.25" hidden="false" customHeight="true" outlineLevel="0" collapsed="false">
      <c r="A14" s="32"/>
      <c r="B14" s="39" t="s">
        <v>19</v>
      </c>
      <c r="C14" s="40"/>
      <c r="D14" s="41"/>
      <c r="E14" s="41"/>
      <c r="F14" s="41"/>
      <c r="G14" s="42"/>
      <c r="H14" s="30"/>
      <c r="I14" s="30"/>
      <c r="J14" s="30"/>
      <c r="K14" s="30"/>
      <c r="L14" s="30"/>
      <c r="M14" s="31"/>
      <c r="N14" s="31"/>
    </row>
    <row r="15" customFormat="false" ht="20.25" hidden="false" customHeight="true" outlineLevel="0" collapsed="false">
      <c r="A15" s="32" t="s">
        <v>36</v>
      </c>
      <c r="B15" s="43" t="s">
        <v>37</v>
      </c>
      <c r="C15" s="40" t="s">
        <v>38</v>
      </c>
      <c r="D15" s="31" t="n">
        <v>0.85</v>
      </c>
      <c r="E15" s="31" t="n">
        <v>3.6</v>
      </c>
      <c r="F15" s="31" t="n">
        <v>4.9</v>
      </c>
      <c r="G15" s="30" t="n">
        <v>55.68</v>
      </c>
      <c r="H15" s="30" t="s">
        <v>39</v>
      </c>
      <c r="I15" s="30" t="n">
        <v>3.99</v>
      </c>
      <c r="J15" s="30" t="n">
        <v>0</v>
      </c>
      <c r="K15" s="30" t="n">
        <v>21.3</v>
      </c>
      <c r="L15" s="30" t="n">
        <v>24.36</v>
      </c>
      <c r="M15" s="30" t="n">
        <v>12.4</v>
      </c>
      <c r="N15" s="31" t="n">
        <v>0.8</v>
      </c>
    </row>
    <row r="16" customFormat="false" ht="20.25" hidden="false" customHeight="true" outlineLevel="0" collapsed="false">
      <c r="A16" s="32" t="s">
        <v>40</v>
      </c>
      <c r="B16" s="44" t="s">
        <v>41</v>
      </c>
      <c r="C16" s="28" t="s">
        <v>42</v>
      </c>
      <c r="D16" s="31" t="n">
        <v>25.5</v>
      </c>
      <c r="E16" s="31" t="n">
        <v>18</v>
      </c>
      <c r="F16" s="31" t="n">
        <v>16.66</v>
      </c>
      <c r="G16" s="30" t="n">
        <v>377.5</v>
      </c>
      <c r="H16" s="30" t="n">
        <v>3.3</v>
      </c>
      <c r="I16" s="30" t="n">
        <v>18.88</v>
      </c>
      <c r="J16" s="30" t="n">
        <v>3.2</v>
      </c>
      <c r="K16" s="30" t="n">
        <v>1095</v>
      </c>
      <c r="L16" s="30" t="n">
        <v>64.5</v>
      </c>
      <c r="M16" s="30" t="n">
        <v>61.33</v>
      </c>
      <c r="N16" s="31" t="n">
        <v>180.33</v>
      </c>
      <c r="O16" s="45"/>
    </row>
    <row r="17" customFormat="false" ht="20.25" hidden="false" customHeight="true" outlineLevel="0" collapsed="false">
      <c r="A17" s="32" t="s">
        <v>28</v>
      </c>
      <c r="B17" s="46" t="s">
        <v>43</v>
      </c>
      <c r="C17" s="47" t="n">
        <v>15</v>
      </c>
      <c r="D17" s="48" t="n">
        <v>1.41</v>
      </c>
      <c r="E17" s="48" t="n">
        <v>1.43</v>
      </c>
      <c r="F17" s="48" t="n">
        <v>11.2</v>
      </c>
      <c r="G17" s="48" t="n">
        <v>37.5</v>
      </c>
      <c r="H17" s="30" t="n">
        <v>0.002</v>
      </c>
      <c r="I17" s="30" t="n">
        <v>0.0035</v>
      </c>
      <c r="J17" s="30" t="n">
        <v>9</v>
      </c>
      <c r="K17" s="30" t="n">
        <v>0.23</v>
      </c>
      <c r="L17" s="30" t="n">
        <v>0.23</v>
      </c>
      <c r="M17" s="30" t="n">
        <v>0</v>
      </c>
      <c r="N17" s="31" t="n">
        <v>0.23</v>
      </c>
    </row>
    <row r="18" s="50" customFormat="true" ht="15.75" hidden="false" customHeight="false" outlineLevel="0" collapsed="false">
      <c r="A18" s="32" t="s">
        <v>44</v>
      </c>
      <c r="B18" s="49" t="s">
        <v>45</v>
      </c>
      <c r="C18" s="28" t="n">
        <v>200</v>
      </c>
      <c r="D18" s="31" t="n">
        <v>1</v>
      </c>
      <c r="E18" s="31" t="n">
        <v>0</v>
      </c>
      <c r="F18" s="31" t="n">
        <v>20.2</v>
      </c>
      <c r="G18" s="30" t="n">
        <v>84.8</v>
      </c>
      <c r="H18" s="30" t="n">
        <v>0.02</v>
      </c>
      <c r="I18" s="30" t="n">
        <v>4</v>
      </c>
      <c r="J18" s="30" t="n">
        <v>0</v>
      </c>
      <c r="K18" s="30" t="n">
        <v>1.4</v>
      </c>
      <c r="L18" s="30" t="n">
        <v>8</v>
      </c>
      <c r="M18" s="31" t="n">
        <v>2.8</v>
      </c>
      <c r="N18" s="31" t="n">
        <v>0.13</v>
      </c>
    </row>
    <row r="19" customFormat="false" ht="20.25" hidden="false" customHeight="true" outlineLevel="0" collapsed="false">
      <c r="A19" s="32" t="s">
        <v>28</v>
      </c>
      <c r="B19" s="27" t="s">
        <v>29</v>
      </c>
      <c r="C19" s="28" t="s">
        <v>30</v>
      </c>
      <c r="D19" s="31" t="n">
        <v>2.37</v>
      </c>
      <c r="E19" s="31" t="n">
        <v>0.3</v>
      </c>
      <c r="F19" s="31" t="n">
        <v>13.86</v>
      </c>
      <c r="G19" s="30" t="n">
        <v>70.14</v>
      </c>
      <c r="H19" s="30" t="n">
        <v>0.3</v>
      </c>
      <c r="I19" s="30" t="n">
        <v>0</v>
      </c>
      <c r="J19" s="30" t="n">
        <v>0</v>
      </c>
      <c r="K19" s="30" t="n">
        <v>6.9</v>
      </c>
      <c r="L19" s="30" t="n">
        <v>26.1</v>
      </c>
      <c r="M19" s="31" t="n">
        <v>9.9</v>
      </c>
      <c r="N19" s="31" t="n">
        <v>0.33</v>
      </c>
    </row>
    <row r="20" customFormat="false" ht="20.25" hidden="false" customHeight="true" outlineLevel="0" collapsed="false">
      <c r="A20" s="32" t="s">
        <v>28</v>
      </c>
      <c r="B20" s="44" t="s">
        <v>46</v>
      </c>
      <c r="C20" s="28" t="s">
        <v>47</v>
      </c>
      <c r="D20" s="31" t="n">
        <v>1.68</v>
      </c>
      <c r="E20" s="31" t="n">
        <v>0.33</v>
      </c>
      <c r="F20" s="31" t="n">
        <v>14.1</v>
      </c>
      <c r="G20" s="30" t="n">
        <v>68.97</v>
      </c>
      <c r="H20" s="30" t="n">
        <v>0.03</v>
      </c>
      <c r="I20" s="30" t="n">
        <v>0</v>
      </c>
      <c r="J20" s="30" t="n">
        <v>0</v>
      </c>
      <c r="K20" s="30" t="n">
        <v>6.9</v>
      </c>
      <c r="L20" s="30" t="n">
        <v>31.8</v>
      </c>
      <c r="M20" s="31" t="n">
        <v>7.5</v>
      </c>
      <c r="N20" s="31" t="n">
        <v>0.93</v>
      </c>
    </row>
    <row r="21" customFormat="false" ht="20.25" hidden="false" customHeight="true" outlineLevel="0" collapsed="false">
      <c r="A21" s="32"/>
      <c r="B21" s="51" t="s">
        <v>34</v>
      </c>
      <c r="C21" s="40"/>
      <c r="D21" s="52" t="n">
        <f aca="false">SUM(D15:D20)</f>
        <v>32.81</v>
      </c>
      <c r="E21" s="52" t="n">
        <f aca="false">SUM(E15:E20)</f>
        <v>23.66</v>
      </c>
      <c r="F21" s="52" t="n">
        <f aca="false">SUM(F15:F20)</f>
        <v>80.92</v>
      </c>
      <c r="G21" s="52" t="n">
        <f aca="false">SUM(G15:G20)</f>
        <v>694.59</v>
      </c>
      <c r="H21" s="52" t="n">
        <f aca="false">SUM(H15:H20)</f>
        <v>3.652</v>
      </c>
      <c r="I21" s="52" t="n">
        <f aca="false">SUM(I15:I20)</f>
        <v>26.8735</v>
      </c>
      <c r="J21" s="52" t="n">
        <f aca="false">SUM(J15:J20)</f>
        <v>12.2</v>
      </c>
      <c r="K21" s="52" t="n">
        <f aca="false">SUM(K15:K20)</f>
        <v>1131.73</v>
      </c>
      <c r="L21" s="52" t="n">
        <f aca="false">SUM(L15:L20)</f>
        <v>154.99</v>
      </c>
      <c r="M21" s="52" t="n">
        <f aca="false">SUM(M15:M20)</f>
        <v>93.93</v>
      </c>
      <c r="N21" s="52" t="n">
        <f aca="false">SUM(N15:N20)</f>
        <v>182.75</v>
      </c>
    </row>
    <row r="22" customFormat="false" ht="20.25" hidden="false" customHeight="true" outlineLevel="0" collapsed="false">
      <c r="A22" s="53"/>
      <c r="C22" s="54"/>
      <c r="D22" s="55"/>
      <c r="E22" s="55"/>
      <c r="F22" s="55"/>
      <c r="G22" s="56"/>
      <c r="H22" s="56"/>
      <c r="I22" s="56"/>
      <c r="J22" s="56"/>
      <c r="K22" s="56"/>
      <c r="L22" s="56"/>
      <c r="M22" s="52"/>
      <c r="N22" s="52"/>
    </row>
    <row r="23" customFormat="false" ht="20.25" hidden="false" customHeight="true" outlineLevel="0" collapsed="false">
      <c r="A23" s="32"/>
      <c r="B23" s="57" t="s">
        <v>48</v>
      </c>
      <c r="C23" s="28"/>
      <c r="D23" s="38"/>
      <c r="E23" s="38"/>
      <c r="F23" s="38"/>
      <c r="G23" s="58"/>
      <c r="H23" s="58"/>
      <c r="I23" s="58"/>
      <c r="J23" s="58"/>
      <c r="K23" s="58"/>
      <c r="L23" s="58"/>
      <c r="M23" s="38"/>
      <c r="N23" s="38"/>
    </row>
    <row r="24" customFormat="false" ht="20.25" hidden="false" customHeight="true" outlineLevel="0" collapsed="false">
      <c r="A24" s="32"/>
      <c r="B24" s="22" t="s">
        <v>19</v>
      </c>
      <c r="C24" s="28"/>
      <c r="D24" s="31"/>
      <c r="E24" s="31"/>
      <c r="F24" s="31"/>
      <c r="G24" s="30"/>
      <c r="H24" s="30"/>
      <c r="I24" s="30"/>
      <c r="J24" s="30"/>
      <c r="K24" s="30"/>
      <c r="L24" s="30"/>
      <c r="M24" s="31"/>
      <c r="N24" s="31"/>
    </row>
    <row r="25" customFormat="false" ht="20.25" hidden="false" customHeight="true" outlineLevel="0" collapsed="false">
      <c r="A25" s="59" t="s">
        <v>49</v>
      </c>
      <c r="B25" s="27" t="s">
        <v>50</v>
      </c>
      <c r="C25" s="28" t="s">
        <v>22</v>
      </c>
      <c r="D25" s="31" t="n">
        <v>4.8</v>
      </c>
      <c r="E25" s="31" t="n">
        <v>4.2</v>
      </c>
      <c r="F25" s="31" t="n">
        <v>17.2</v>
      </c>
      <c r="G25" s="30" t="n">
        <v>126</v>
      </c>
      <c r="H25" s="30" t="n">
        <v>0.07</v>
      </c>
      <c r="I25" s="30" t="n">
        <v>0.6</v>
      </c>
      <c r="J25" s="30" t="n">
        <v>26.4</v>
      </c>
      <c r="K25" s="30" t="n">
        <v>130.4</v>
      </c>
      <c r="L25" s="30" t="n">
        <v>109.5</v>
      </c>
      <c r="M25" s="31" t="n">
        <v>21.34</v>
      </c>
      <c r="N25" s="31" t="n">
        <v>0.52</v>
      </c>
    </row>
    <row r="26" customFormat="false" ht="20.25" hidden="false" customHeight="true" outlineLevel="0" collapsed="false">
      <c r="A26" s="32" t="s">
        <v>51</v>
      </c>
      <c r="B26" s="27" t="s">
        <v>52</v>
      </c>
      <c r="C26" s="28" t="n">
        <v>200</v>
      </c>
      <c r="D26" s="31" t="n">
        <v>0.13</v>
      </c>
      <c r="E26" s="31" t="n">
        <v>0.02</v>
      </c>
      <c r="F26" s="31" t="n">
        <v>15</v>
      </c>
      <c r="G26" s="30" t="n">
        <v>62</v>
      </c>
      <c r="H26" s="30" t="n">
        <v>0</v>
      </c>
      <c r="I26" s="30" t="n">
        <v>83</v>
      </c>
      <c r="J26" s="30" t="n">
        <v>0</v>
      </c>
      <c r="K26" s="30" t="n">
        <v>14.2</v>
      </c>
      <c r="L26" s="30" t="n">
        <v>4.4</v>
      </c>
      <c r="M26" s="31" t="n">
        <v>2.4</v>
      </c>
      <c r="N26" s="31" t="n">
        <v>0.36</v>
      </c>
    </row>
    <row r="27" customFormat="false" ht="20.25" hidden="false" customHeight="true" outlineLevel="0" collapsed="false">
      <c r="A27" s="34" t="s">
        <v>53</v>
      </c>
      <c r="B27" s="44" t="s">
        <v>54</v>
      </c>
      <c r="C27" s="60" t="s">
        <v>55</v>
      </c>
      <c r="D27" s="61" t="n">
        <v>5.08</v>
      </c>
      <c r="E27" s="61" t="n">
        <v>4.6</v>
      </c>
      <c r="F27" s="61" t="n">
        <v>0.28</v>
      </c>
      <c r="G27" s="61" t="n">
        <v>62.8</v>
      </c>
      <c r="H27" s="62" t="n">
        <v>0.03</v>
      </c>
      <c r="I27" s="30" t="n">
        <v>0</v>
      </c>
      <c r="J27" s="30" t="n">
        <v>100</v>
      </c>
      <c r="K27" s="30" t="n">
        <v>22</v>
      </c>
      <c r="L27" s="30" t="n">
        <v>76.8</v>
      </c>
      <c r="M27" s="31" t="n">
        <v>4.8</v>
      </c>
      <c r="N27" s="31" t="n">
        <v>1</v>
      </c>
    </row>
    <row r="28" customFormat="false" ht="20.25" hidden="false" customHeight="true" outlineLevel="0" collapsed="false">
      <c r="A28" s="32" t="s">
        <v>28</v>
      </c>
      <c r="B28" s="46" t="s">
        <v>29</v>
      </c>
      <c r="C28" s="28" t="s">
        <v>30</v>
      </c>
      <c r="D28" s="48" t="n">
        <v>2.37</v>
      </c>
      <c r="E28" s="48" t="n">
        <v>0.3</v>
      </c>
      <c r="F28" s="48" t="n">
        <v>13.86</v>
      </c>
      <c r="G28" s="48" t="n">
        <v>70.14</v>
      </c>
      <c r="H28" s="30" t="n">
        <v>0.3</v>
      </c>
      <c r="I28" s="30" t="n">
        <v>0</v>
      </c>
      <c r="J28" s="30" t="n">
        <v>0</v>
      </c>
      <c r="K28" s="30" t="n">
        <v>6.9</v>
      </c>
      <c r="L28" s="30" t="n">
        <v>26.1</v>
      </c>
      <c r="M28" s="31" t="n">
        <v>9.9</v>
      </c>
      <c r="N28" s="31" t="n">
        <v>0.33</v>
      </c>
    </row>
    <row r="29" customFormat="false" ht="20.25" hidden="false" customHeight="true" outlineLevel="0" collapsed="false">
      <c r="A29" s="32"/>
      <c r="B29" s="22" t="s">
        <v>34</v>
      </c>
      <c r="C29" s="28"/>
      <c r="D29" s="38" t="n">
        <f aca="false">SUM(D25:D28)</f>
        <v>12.38</v>
      </c>
      <c r="E29" s="38" t="n">
        <f aca="false">SUM(E25:E28)</f>
        <v>9.12</v>
      </c>
      <c r="F29" s="38" t="n">
        <f aca="false">SUM(F25:F28)</f>
        <v>46.34</v>
      </c>
      <c r="G29" s="38" t="n">
        <f aca="false">SUM(G25:G28)</f>
        <v>320.94</v>
      </c>
      <c r="H29" s="38" t="n">
        <f aca="false">SUM(H25:H28)</f>
        <v>0.4</v>
      </c>
      <c r="I29" s="38" t="n">
        <f aca="false">SUM(I25:I28)</f>
        <v>83.6</v>
      </c>
      <c r="J29" s="38" t="n">
        <f aca="false">SUM(J25:J28)</f>
        <v>126.4</v>
      </c>
      <c r="K29" s="38" t="n">
        <f aca="false">SUM(K25:K28)</f>
        <v>173.5</v>
      </c>
      <c r="L29" s="38" t="n">
        <f aca="false">SUM(L25:L28)</f>
        <v>216.8</v>
      </c>
      <c r="M29" s="38" t="n">
        <f aca="false">SUM(M25:M28)</f>
        <v>38.44</v>
      </c>
      <c r="N29" s="38" t="n">
        <f aca="false">SUM(N25:N28)</f>
        <v>2.21</v>
      </c>
    </row>
    <row r="30" customFormat="false" ht="20.25" hidden="false" customHeight="true" outlineLevel="0" collapsed="false">
      <c r="A30" s="32"/>
      <c r="B30" s="22"/>
      <c r="C30" s="28"/>
      <c r="D30" s="38"/>
      <c r="E30" s="38"/>
      <c r="F30" s="38"/>
      <c r="G30" s="58"/>
      <c r="H30" s="58"/>
      <c r="I30" s="58"/>
      <c r="J30" s="58"/>
      <c r="K30" s="58"/>
      <c r="L30" s="58"/>
      <c r="M30" s="38"/>
      <c r="N30" s="38"/>
    </row>
    <row r="31" customFormat="false" ht="20.25" hidden="false" customHeight="true" outlineLevel="0" collapsed="false">
      <c r="A31" s="32"/>
      <c r="B31" s="57" t="s">
        <v>56</v>
      </c>
      <c r="C31" s="28"/>
      <c r="D31" s="38"/>
      <c r="E31" s="38"/>
      <c r="F31" s="38"/>
      <c r="G31" s="58"/>
      <c r="H31" s="58"/>
      <c r="I31" s="58"/>
      <c r="J31" s="58"/>
      <c r="K31" s="58"/>
      <c r="L31" s="58"/>
      <c r="M31" s="38"/>
      <c r="N31" s="38"/>
    </row>
    <row r="32" customFormat="false" ht="20.25" hidden="false" customHeight="true" outlineLevel="0" collapsed="false">
      <c r="A32" s="53"/>
      <c r="B32" s="63" t="s">
        <v>19</v>
      </c>
      <c r="C32" s="64"/>
      <c r="D32" s="33"/>
      <c r="E32" s="33"/>
      <c r="F32" s="33"/>
      <c r="G32" s="65"/>
      <c r="H32" s="65"/>
      <c r="I32" s="65"/>
      <c r="J32" s="65"/>
      <c r="K32" s="65"/>
      <c r="L32" s="65"/>
      <c r="M32" s="31"/>
      <c r="N32" s="31"/>
    </row>
    <row r="33" customFormat="false" ht="20.25" hidden="false" customHeight="true" outlineLevel="0" collapsed="false">
      <c r="A33" s="32" t="s">
        <v>36</v>
      </c>
      <c r="B33" s="43" t="s">
        <v>37</v>
      </c>
      <c r="C33" s="40" t="s">
        <v>38</v>
      </c>
      <c r="D33" s="31" t="n">
        <v>0.85</v>
      </c>
      <c r="E33" s="31" t="n">
        <v>3.6</v>
      </c>
      <c r="F33" s="31" t="n">
        <v>4.9</v>
      </c>
      <c r="G33" s="30" t="n">
        <v>55.68</v>
      </c>
      <c r="H33" s="30" t="s">
        <v>39</v>
      </c>
      <c r="I33" s="30" t="n">
        <v>3.99</v>
      </c>
      <c r="J33" s="30" t="n">
        <v>0</v>
      </c>
      <c r="K33" s="30" t="n">
        <v>21.3</v>
      </c>
      <c r="L33" s="30" t="n">
        <v>24.36</v>
      </c>
      <c r="M33" s="30" t="n">
        <v>12.4</v>
      </c>
      <c r="N33" s="31" t="n">
        <v>0.8</v>
      </c>
    </row>
    <row r="34" s="1" customFormat="true" ht="20.25" hidden="false" customHeight="true" outlineLevel="0" collapsed="false">
      <c r="A34" s="46" t="s">
        <v>57</v>
      </c>
      <c r="B34" s="46" t="s">
        <v>58</v>
      </c>
      <c r="C34" s="66" t="n">
        <v>130</v>
      </c>
      <c r="D34" s="67" t="n">
        <v>3.97</v>
      </c>
      <c r="E34" s="67" t="n">
        <v>4.34</v>
      </c>
      <c r="F34" s="67" t="n">
        <v>17.8</v>
      </c>
      <c r="G34" s="67" t="n">
        <v>126.1</v>
      </c>
      <c r="H34" s="67" t="n">
        <v>0.1</v>
      </c>
      <c r="I34" s="67" t="n">
        <v>0</v>
      </c>
      <c r="J34" s="67" t="n">
        <v>81</v>
      </c>
      <c r="K34" s="67" t="n">
        <v>50</v>
      </c>
      <c r="L34" s="68" t="n">
        <v>85.21</v>
      </c>
      <c r="M34" s="67" t="n">
        <v>12</v>
      </c>
      <c r="N34" s="67" t="n">
        <v>1.2</v>
      </c>
    </row>
    <row r="35" s="1" customFormat="true" ht="20.25" hidden="false" customHeight="true" outlineLevel="0" collapsed="false">
      <c r="A35" s="69" t="s">
        <v>59</v>
      </c>
      <c r="B35" s="69" t="s">
        <v>60</v>
      </c>
      <c r="C35" s="70" t="s">
        <v>61</v>
      </c>
      <c r="D35" s="71" t="n">
        <v>3.33</v>
      </c>
      <c r="E35" s="71" t="n">
        <v>9.33</v>
      </c>
      <c r="F35" s="71" t="n">
        <v>0.15</v>
      </c>
      <c r="G35" s="71" t="n">
        <v>98.4</v>
      </c>
      <c r="H35" s="71" t="n">
        <v>0.05</v>
      </c>
      <c r="I35" s="72" t="n">
        <v>0</v>
      </c>
      <c r="J35" s="72" t="n">
        <v>12</v>
      </c>
      <c r="K35" s="72" t="n">
        <v>0.15</v>
      </c>
      <c r="L35" s="72" t="n">
        <v>11.1</v>
      </c>
      <c r="M35" s="67" t="n">
        <v>48.6</v>
      </c>
      <c r="N35" s="67"/>
    </row>
    <row r="36" customFormat="false" ht="20.25" hidden="false" customHeight="true" outlineLevel="0" collapsed="false">
      <c r="A36" s="73" t="s">
        <v>62</v>
      </c>
      <c r="B36" s="74" t="s">
        <v>63</v>
      </c>
      <c r="C36" s="75" t="n">
        <v>200</v>
      </c>
      <c r="D36" s="76" t="n">
        <v>4</v>
      </c>
      <c r="E36" s="76" t="n">
        <v>4</v>
      </c>
      <c r="F36" s="76" t="n">
        <v>16</v>
      </c>
      <c r="G36" s="76" t="n">
        <v>116</v>
      </c>
      <c r="H36" s="76" t="n">
        <v>0.02</v>
      </c>
      <c r="I36" s="77" t="n">
        <v>2</v>
      </c>
      <c r="J36" s="77" t="n">
        <v>0</v>
      </c>
      <c r="K36" s="77" t="n">
        <v>133.3</v>
      </c>
      <c r="L36" s="77" t="n">
        <v>111.11</v>
      </c>
      <c r="M36" s="31" t="n">
        <v>25.26</v>
      </c>
      <c r="N36" s="31" t="n">
        <v>2</v>
      </c>
    </row>
    <row r="37" s="1" customFormat="true" ht="24" hidden="false" customHeight="true" outlineLevel="0" collapsed="false">
      <c r="A37" s="32" t="s">
        <v>28</v>
      </c>
      <c r="B37" s="27" t="s">
        <v>29</v>
      </c>
      <c r="C37" s="28" t="s">
        <v>30</v>
      </c>
      <c r="D37" s="31" t="n">
        <v>2.37</v>
      </c>
      <c r="E37" s="31" t="n">
        <v>0.3</v>
      </c>
      <c r="F37" s="31" t="n">
        <v>13.86</v>
      </c>
      <c r="G37" s="30" t="n">
        <v>70.14</v>
      </c>
      <c r="H37" s="30" t="n">
        <v>0.3</v>
      </c>
      <c r="I37" s="30" t="n">
        <v>0</v>
      </c>
      <c r="J37" s="30" t="n">
        <v>0</v>
      </c>
      <c r="K37" s="30" t="n">
        <v>6.9</v>
      </c>
      <c r="L37" s="30" t="n">
        <v>26.1</v>
      </c>
      <c r="M37" s="31" t="n">
        <v>9.9</v>
      </c>
      <c r="N37" s="31" t="n">
        <v>0.33</v>
      </c>
    </row>
    <row r="38" customFormat="false" ht="20.25" hidden="false" customHeight="true" outlineLevel="0" collapsed="false">
      <c r="A38" s="32"/>
      <c r="B38" s="22" t="s">
        <v>34</v>
      </c>
      <c r="C38" s="28"/>
      <c r="D38" s="38" t="n">
        <f aca="false">SUM(D33:D37)</f>
        <v>14.52</v>
      </c>
      <c r="E38" s="38" t="n">
        <f aca="false">SUM(E33:E37)</f>
        <v>21.57</v>
      </c>
      <c r="F38" s="38" t="n">
        <f aca="false">SUM(F33:F37)</f>
        <v>52.71</v>
      </c>
      <c r="G38" s="38" t="n">
        <f aca="false">SUM(G33:G37)</f>
        <v>466.32</v>
      </c>
      <c r="H38" s="38" t="n">
        <f aca="false">SUM(H33:H37)</f>
        <v>0.47</v>
      </c>
      <c r="I38" s="38" t="n">
        <f aca="false">SUM(I33:I37)</f>
        <v>5.99</v>
      </c>
      <c r="J38" s="38" t="n">
        <f aca="false">SUM(J33:J37)</f>
        <v>93</v>
      </c>
      <c r="K38" s="38" t="n">
        <f aca="false">SUM(K33:K37)</f>
        <v>211.65</v>
      </c>
      <c r="L38" s="38" t="n">
        <f aca="false">SUM(L33:L37)</f>
        <v>257.88</v>
      </c>
      <c r="M38" s="38" t="n">
        <f aca="false">SUM(M33:M37)</f>
        <v>108.16</v>
      </c>
      <c r="N38" s="38" t="n">
        <f aca="false">SUM(N33:N37)</f>
        <v>4.33</v>
      </c>
    </row>
    <row r="39" s="78" customFormat="true" ht="20.25" hidden="false" customHeight="false" outlineLevel="0" collapsed="false">
      <c r="A39" s="32"/>
      <c r="B39" s="57" t="s">
        <v>64</v>
      </c>
      <c r="C39" s="28"/>
      <c r="D39" s="38"/>
      <c r="E39" s="38"/>
      <c r="F39" s="38"/>
      <c r="G39" s="58"/>
      <c r="H39" s="58"/>
      <c r="I39" s="58"/>
      <c r="J39" s="58"/>
      <c r="K39" s="58"/>
      <c r="L39" s="58"/>
      <c r="M39" s="38"/>
      <c r="N39" s="38"/>
    </row>
    <row r="40" customFormat="false" ht="20.25" hidden="false" customHeight="true" outlineLevel="0" collapsed="false">
      <c r="A40" s="32"/>
      <c r="B40" s="22" t="s">
        <v>19</v>
      </c>
      <c r="C40" s="28"/>
      <c r="D40" s="31"/>
      <c r="E40" s="31"/>
      <c r="F40" s="31"/>
      <c r="G40" s="30"/>
      <c r="H40" s="30"/>
      <c r="I40" s="30"/>
      <c r="J40" s="30"/>
      <c r="K40" s="30"/>
      <c r="L40" s="30"/>
      <c r="M40" s="31"/>
      <c r="N40" s="31"/>
    </row>
    <row r="41" customFormat="false" ht="21.75" hidden="false" customHeight="true" outlineLevel="0" collapsed="false">
      <c r="A41" s="21" t="s">
        <v>65</v>
      </c>
      <c r="B41" s="79" t="s">
        <v>66</v>
      </c>
      <c r="C41" s="80" t="s">
        <v>67</v>
      </c>
      <c r="D41" s="48" t="n">
        <v>13.3</v>
      </c>
      <c r="E41" s="48" t="n">
        <v>9.12</v>
      </c>
      <c r="F41" s="48" t="n">
        <v>43.1</v>
      </c>
      <c r="G41" s="48" t="n">
        <v>307.5</v>
      </c>
      <c r="H41" s="48" t="n">
        <v>0.005</v>
      </c>
      <c r="I41" s="30" t="n">
        <v>12.4</v>
      </c>
      <c r="J41" s="30" t="n">
        <v>55.7</v>
      </c>
      <c r="K41" s="30" t="n">
        <v>119.9</v>
      </c>
      <c r="L41" s="30" t="n">
        <v>165.3</v>
      </c>
      <c r="M41" s="31" t="n">
        <v>22.4</v>
      </c>
      <c r="N41" s="31" t="n">
        <v>0.9</v>
      </c>
    </row>
    <row r="42" customFormat="false" ht="17.25" hidden="false" customHeight="true" outlineLevel="0" collapsed="false">
      <c r="A42" s="32" t="s">
        <v>23</v>
      </c>
      <c r="B42" s="27" t="s">
        <v>68</v>
      </c>
      <c r="C42" s="28" t="n">
        <v>200</v>
      </c>
      <c r="D42" s="48" t="n">
        <v>1.6</v>
      </c>
      <c r="E42" s="48" t="n">
        <v>1.6</v>
      </c>
      <c r="F42" s="48" t="n">
        <v>12.4</v>
      </c>
      <c r="G42" s="48" t="n">
        <v>70</v>
      </c>
      <c r="H42" s="30" t="n">
        <v>0.04</v>
      </c>
      <c r="I42" s="30" t="n">
        <v>1.33</v>
      </c>
      <c r="J42" s="30" t="n">
        <v>10</v>
      </c>
      <c r="K42" s="30" t="n">
        <v>126.6</v>
      </c>
      <c r="L42" s="30" t="n">
        <v>92.8</v>
      </c>
      <c r="M42" s="31" t="n">
        <v>15.4</v>
      </c>
      <c r="N42" s="31" t="n">
        <v>0.41</v>
      </c>
    </row>
    <row r="43" customFormat="false" ht="20.25" hidden="false" customHeight="true" outlineLevel="0" collapsed="false">
      <c r="A43" s="32" t="s">
        <v>69</v>
      </c>
      <c r="B43" s="81" t="s">
        <v>70</v>
      </c>
      <c r="C43" s="82" t="n">
        <v>15</v>
      </c>
      <c r="D43" s="36" t="n">
        <v>1.5</v>
      </c>
      <c r="E43" s="36" t="n">
        <v>0.5</v>
      </c>
      <c r="F43" s="36" t="n">
        <v>21</v>
      </c>
      <c r="G43" s="36" t="n">
        <v>95</v>
      </c>
      <c r="H43" s="37" t="n">
        <v>0.03</v>
      </c>
      <c r="I43" s="37" t="n">
        <v>10</v>
      </c>
      <c r="J43" s="37" t="n">
        <v>0</v>
      </c>
      <c r="K43" s="37" t="n">
        <v>16</v>
      </c>
      <c r="L43" s="83" t="n">
        <v>11</v>
      </c>
      <c r="M43" s="36" t="n">
        <v>9</v>
      </c>
      <c r="N43" s="36" t="n">
        <v>2.2</v>
      </c>
    </row>
    <row r="44" customFormat="false" ht="20.25" hidden="false" customHeight="true" outlineLevel="0" collapsed="false">
      <c r="A44" s="32" t="s">
        <v>28</v>
      </c>
      <c r="B44" s="27" t="s">
        <v>29</v>
      </c>
      <c r="C44" s="28" t="s">
        <v>30</v>
      </c>
      <c r="D44" s="31" t="n">
        <v>2.37</v>
      </c>
      <c r="E44" s="31" t="n">
        <v>0.3</v>
      </c>
      <c r="F44" s="31" t="n">
        <v>13.86</v>
      </c>
      <c r="G44" s="30" t="n">
        <v>70.14</v>
      </c>
      <c r="H44" s="30" t="n">
        <v>0.3</v>
      </c>
      <c r="I44" s="30" t="n">
        <v>0</v>
      </c>
      <c r="J44" s="30" t="n">
        <v>0</v>
      </c>
      <c r="K44" s="30" t="n">
        <v>6.9</v>
      </c>
      <c r="L44" s="30" t="n">
        <v>26.1</v>
      </c>
      <c r="M44" s="31" t="n">
        <v>9.9</v>
      </c>
      <c r="N44" s="31" t="n">
        <v>0.33</v>
      </c>
    </row>
    <row r="45" customFormat="false" ht="20.25" hidden="false" customHeight="true" outlineLevel="0" collapsed="false">
      <c r="A45" s="32"/>
      <c r="B45" s="22" t="s">
        <v>34</v>
      </c>
      <c r="C45" s="28"/>
      <c r="D45" s="38" t="n">
        <f aca="false">SUM(D41:D44)</f>
        <v>18.77</v>
      </c>
      <c r="E45" s="38" t="n">
        <f aca="false">SUM(E41:E44)</f>
        <v>11.52</v>
      </c>
      <c r="F45" s="38" t="n">
        <f aca="false">SUM(F41:F44)</f>
        <v>90.36</v>
      </c>
      <c r="G45" s="38" t="n">
        <f aca="false">SUM(G41:G44)</f>
        <v>542.64</v>
      </c>
      <c r="H45" s="38" t="n">
        <f aca="false">SUM(H41:H44)</f>
        <v>0.375</v>
      </c>
      <c r="I45" s="38" t="n">
        <f aca="false">SUM(I41:I44)</f>
        <v>23.73</v>
      </c>
      <c r="J45" s="38" t="n">
        <f aca="false">SUM(J41:J44)</f>
        <v>65.7</v>
      </c>
      <c r="K45" s="38" t="n">
        <f aca="false">SUM(K41:K44)</f>
        <v>269.4</v>
      </c>
      <c r="L45" s="38" t="n">
        <f aca="false">SUM(L41:L44)</f>
        <v>295.2</v>
      </c>
      <c r="M45" s="38" t="n">
        <f aca="false">SUM(M41:M44)</f>
        <v>56.7</v>
      </c>
      <c r="N45" s="38" t="n">
        <f aca="false">SUM(N41:N44)</f>
        <v>3.84</v>
      </c>
    </row>
    <row r="46" customFormat="false" ht="20.25" hidden="false" customHeight="true" outlineLevel="0" collapsed="false">
      <c r="A46" s="32"/>
      <c r="B46" s="57" t="s">
        <v>71</v>
      </c>
      <c r="C46" s="28"/>
      <c r="D46" s="38"/>
      <c r="E46" s="38"/>
      <c r="F46" s="38"/>
      <c r="G46" s="58"/>
      <c r="H46" s="58"/>
      <c r="I46" s="58"/>
      <c r="J46" s="58"/>
      <c r="K46" s="58"/>
      <c r="L46" s="58"/>
      <c r="M46" s="38"/>
      <c r="N46" s="38"/>
    </row>
    <row r="47" customFormat="false" ht="20.25" hidden="false" customHeight="true" outlineLevel="0" collapsed="false">
      <c r="A47" s="32"/>
      <c r="B47" s="22" t="s">
        <v>19</v>
      </c>
      <c r="C47" s="28"/>
      <c r="D47" s="31"/>
      <c r="E47" s="31"/>
      <c r="F47" s="31"/>
      <c r="G47" s="30"/>
      <c r="H47" s="30"/>
      <c r="I47" s="30"/>
      <c r="J47" s="30"/>
      <c r="K47" s="30"/>
      <c r="L47" s="30"/>
      <c r="M47" s="31"/>
      <c r="N47" s="31"/>
    </row>
    <row r="48" customFormat="false" ht="20.25" hidden="false" customHeight="true" outlineLevel="0" collapsed="false">
      <c r="A48" s="32" t="s">
        <v>36</v>
      </c>
      <c r="B48" s="43" t="s">
        <v>37</v>
      </c>
      <c r="C48" s="40" t="s">
        <v>38</v>
      </c>
      <c r="D48" s="31" t="n">
        <v>0.85</v>
      </c>
      <c r="E48" s="31" t="n">
        <v>3.6</v>
      </c>
      <c r="F48" s="31" t="n">
        <v>4.9</v>
      </c>
      <c r="G48" s="30" t="n">
        <v>55.68</v>
      </c>
      <c r="H48" s="30" t="s">
        <v>39</v>
      </c>
      <c r="I48" s="30" t="n">
        <v>3.99</v>
      </c>
      <c r="J48" s="30" t="n">
        <v>0</v>
      </c>
      <c r="K48" s="30" t="n">
        <v>21.3</v>
      </c>
      <c r="L48" s="30" t="n">
        <v>24.36</v>
      </c>
      <c r="M48" s="30" t="n">
        <v>12.4</v>
      </c>
      <c r="N48" s="31" t="n">
        <v>0.8</v>
      </c>
    </row>
    <row r="49" customFormat="false" ht="20.25" hidden="false" customHeight="true" outlineLevel="0" collapsed="false">
      <c r="A49" s="26" t="s">
        <v>20</v>
      </c>
      <c r="B49" s="27" t="s">
        <v>72</v>
      </c>
      <c r="C49" s="28" t="s">
        <v>22</v>
      </c>
      <c r="D49" s="29" t="n">
        <v>8</v>
      </c>
      <c r="E49" s="29" t="n">
        <v>11.06</v>
      </c>
      <c r="F49" s="29" t="n">
        <v>44.32</v>
      </c>
      <c r="G49" s="29" t="n">
        <v>312</v>
      </c>
      <c r="H49" s="30" t="n">
        <v>0.14</v>
      </c>
      <c r="I49" s="30" t="n">
        <v>0.95</v>
      </c>
      <c r="J49" s="30" t="n">
        <v>54.8</v>
      </c>
      <c r="K49" s="30" t="n">
        <v>146.77</v>
      </c>
      <c r="L49" s="30" t="n">
        <v>221.3</v>
      </c>
      <c r="M49" s="31" t="n">
        <v>44.33</v>
      </c>
      <c r="N49" s="31" t="n">
        <v>2.34</v>
      </c>
    </row>
    <row r="50" customFormat="false" ht="20.25" hidden="false" customHeight="true" outlineLevel="0" collapsed="false">
      <c r="A50" s="73" t="s">
        <v>62</v>
      </c>
      <c r="B50" s="74" t="s">
        <v>63</v>
      </c>
      <c r="C50" s="75" t="n">
        <v>200</v>
      </c>
      <c r="D50" s="76" t="n">
        <v>4</v>
      </c>
      <c r="E50" s="76" t="n">
        <v>4</v>
      </c>
      <c r="F50" s="76" t="n">
        <v>16</v>
      </c>
      <c r="G50" s="76" t="n">
        <v>116</v>
      </c>
      <c r="H50" s="76" t="n">
        <v>0.02</v>
      </c>
      <c r="I50" s="77" t="n">
        <v>2</v>
      </c>
      <c r="J50" s="77" t="n">
        <v>0</v>
      </c>
      <c r="K50" s="77" t="n">
        <v>133.3</v>
      </c>
      <c r="L50" s="77" t="n">
        <v>111.11</v>
      </c>
      <c r="M50" s="31" t="n">
        <v>25.26</v>
      </c>
      <c r="N50" s="31" t="n">
        <v>2</v>
      </c>
      <c r="O50" s="45"/>
    </row>
    <row r="51" customFormat="false" ht="20.25" hidden="false" customHeight="true" outlineLevel="0" collapsed="false">
      <c r="A51" s="32" t="s">
        <v>28</v>
      </c>
      <c r="B51" s="44" t="s">
        <v>46</v>
      </c>
      <c r="C51" s="28" t="s">
        <v>47</v>
      </c>
      <c r="D51" s="31" t="n">
        <v>1.68</v>
      </c>
      <c r="E51" s="31" t="n">
        <v>0.33</v>
      </c>
      <c r="F51" s="31" t="n">
        <v>14.1</v>
      </c>
      <c r="G51" s="30" t="n">
        <v>68.97</v>
      </c>
      <c r="H51" s="30" t="n">
        <v>0.03</v>
      </c>
      <c r="I51" s="30" t="n">
        <v>0</v>
      </c>
      <c r="J51" s="30" t="n">
        <v>0</v>
      </c>
      <c r="K51" s="30" t="n">
        <v>6.9</v>
      </c>
      <c r="L51" s="30" t="n">
        <v>31.8</v>
      </c>
      <c r="M51" s="31" t="n">
        <v>7.5</v>
      </c>
      <c r="N51" s="31" t="n">
        <v>0.93</v>
      </c>
      <c r="O51" s="45"/>
    </row>
    <row r="52" customFormat="false" ht="20.25" hidden="false" customHeight="true" outlineLevel="0" collapsed="false">
      <c r="A52" s="32" t="s">
        <v>28</v>
      </c>
      <c r="B52" s="27" t="s">
        <v>29</v>
      </c>
      <c r="C52" s="28" t="s">
        <v>30</v>
      </c>
      <c r="D52" s="31" t="n">
        <v>2.37</v>
      </c>
      <c r="E52" s="31" t="n">
        <v>0.3</v>
      </c>
      <c r="F52" s="31" t="n">
        <v>13.86</v>
      </c>
      <c r="G52" s="30" t="n">
        <v>70.14</v>
      </c>
      <c r="H52" s="30" t="n">
        <v>0.3</v>
      </c>
      <c r="I52" s="30" t="n">
        <v>0</v>
      </c>
      <c r="J52" s="30" t="n">
        <v>0</v>
      </c>
      <c r="K52" s="30" t="n">
        <v>6.9</v>
      </c>
      <c r="L52" s="30" t="n">
        <v>26.1</v>
      </c>
      <c r="M52" s="31" t="n">
        <v>9.9</v>
      </c>
      <c r="N52" s="31" t="n">
        <v>0.33</v>
      </c>
    </row>
    <row r="53" customFormat="false" ht="20.25" hidden="false" customHeight="true" outlineLevel="0" collapsed="false">
      <c r="A53" s="32"/>
      <c r="B53" s="22" t="s">
        <v>34</v>
      </c>
      <c r="C53" s="28"/>
      <c r="D53" s="38" t="n">
        <f aca="false">SUM(D48:D52)</f>
        <v>16.9</v>
      </c>
      <c r="E53" s="38" t="n">
        <f aca="false">SUM(E48:E52)</f>
        <v>19.29</v>
      </c>
      <c r="F53" s="38" t="n">
        <f aca="false">SUM(F48:F52)</f>
        <v>93.18</v>
      </c>
      <c r="G53" s="38" t="n">
        <f aca="false">SUM(G48:G52)</f>
        <v>622.79</v>
      </c>
      <c r="H53" s="38" t="n">
        <f aca="false">SUM(H48:H52)</f>
        <v>0.49</v>
      </c>
      <c r="I53" s="38" t="n">
        <f aca="false">SUM(I48:I52)</f>
        <v>6.94</v>
      </c>
      <c r="J53" s="38" t="n">
        <f aca="false">SUM(J48:J52)</f>
        <v>54.8</v>
      </c>
      <c r="K53" s="38" t="n">
        <f aca="false">SUM(K48:K52)</f>
        <v>315.17</v>
      </c>
      <c r="L53" s="38" t="n">
        <f aca="false">SUM(L48:L52)</f>
        <v>414.67</v>
      </c>
      <c r="M53" s="38" t="n">
        <f aca="false">SUM(M48:M52)</f>
        <v>99.39</v>
      </c>
      <c r="N53" s="38" t="n">
        <f aca="false">SUM(N48:N52)</f>
        <v>6.4</v>
      </c>
    </row>
    <row r="54" customFormat="false" ht="20.25" hidden="false" customHeight="true" outlineLevel="0" collapsed="false">
      <c r="A54" s="32"/>
      <c r="B54" s="57" t="s">
        <v>73</v>
      </c>
      <c r="C54" s="28"/>
      <c r="D54" s="38"/>
      <c r="E54" s="38"/>
      <c r="F54" s="38"/>
      <c r="G54" s="58"/>
      <c r="H54" s="58"/>
      <c r="I54" s="58"/>
      <c r="J54" s="58"/>
      <c r="K54" s="58"/>
      <c r="L54" s="58"/>
      <c r="M54" s="38"/>
      <c r="N54" s="38"/>
    </row>
    <row r="55" customFormat="false" ht="20.25" hidden="false" customHeight="true" outlineLevel="0" collapsed="false">
      <c r="A55" s="32"/>
      <c r="B55" s="22" t="s">
        <v>19</v>
      </c>
      <c r="C55" s="28"/>
      <c r="D55" s="31"/>
      <c r="E55" s="31"/>
      <c r="F55" s="31"/>
      <c r="G55" s="30"/>
      <c r="H55" s="30"/>
      <c r="I55" s="30"/>
      <c r="J55" s="30"/>
      <c r="K55" s="30"/>
      <c r="L55" s="30"/>
      <c r="M55" s="31"/>
      <c r="N55" s="31"/>
    </row>
    <row r="56" customFormat="false" ht="20.25" hidden="false" customHeight="true" outlineLevel="0" collapsed="false">
      <c r="A56" s="32" t="s">
        <v>36</v>
      </c>
      <c r="B56" s="43" t="s">
        <v>37</v>
      </c>
      <c r="C56" s="40" t="s">
        <v>38</v>
      </c>
      <c r="D56" s="31" t="n">
        <v>0.85</v>
      </c>
      <c r="E56" s="31" t="n">
        <v>3.6</v>
      </c>
      <c r="F56" s="31" t="n">
        <v>4.9</v>
      </c>
      <c r="G56" s="30" t="n">
        <v>55.68</v>
      </c>
      <c r="H56" s="30" t="s">
        <v>39</v>
      </c>
      <c r="I56" s="30" t="n">
        <v>3.99</v>
      </c>
      <c r="J56" s="30" t="n">
        <v>0</v>
      </c>
      <c r="K56" s="30" t="n">
        <v>21.3</v>
      </c>
      <c r="L56" s="30" t="n">
        <v>24.36</v>
      </c>
      <c r="M56" s="30" t="n">
        <v>12.4</v>
      </c>
      <c r="N56" s="31" t="n">
        <v>0.8</v>
      </c>
    </row>
    <row r="57" s="1" customFormat="true" ht="20.25" hidden="false" customHeight="true" outlineLevel="0" collapsed="false">
      <c r="A57" s="32" t="s">
        <v>74</v>
      </c>
      <c r="B57" s="44" t="s">
        <v>75</v>
      </c>
      <c r="C57" s="28" t="s">
        <v>42</v>
      </c>
      <c r="D57" s="31" t="n">
        <v>21.9</v>
      </c>
      <c r="E57" s="31" t="n">
        <v>13.57</v>
      </c>
      <c r="F57" s="31" t="n">
        <v>35.64</v>
      </c>
      <c r="G57" s="30" t="n">
        <v>304.57</v>
      </c>
      <c r="H57" s="30" t="n">
        <v>0.11</v>
      </c>
      <c r="I57" s="30" t="n">
        <v>6.01</v>
      </c>
      <c r="J57" s="30" t="n">
        <v>19.42</v>
      </c>
      <c r="K57" s="30" t="n">
        <v>174.9</v>
      </c>
      <c r="L57" s="30" t="n">
        <v>53.9</v>
      </c>
      <c r="M57" s="31" t="n">
        <v>1.97</v>
      </c>
      <c r="N57" s="80" t="n">
        <v>1.64</v>
      </c>
    </row>
    <row r="58" s="78" customFormat="true" ht="15.75" hidden="false" customHeight="false" outlineLevel="0" collapsed="false">
      <c r="A58" s="32" t="s">
        <v>76</v>
      </c>
      <c r="B58" s="44" t="s">
        <v>77</v>
      </c>
      <c r="C58" s="28" t="n">
        <v>200</v>
      </c>
      <c r="D58" s="31" t="n">
        <v>0.66</v>
      </c>
      <c r="E58" s="31" t="n">
        <v>0.09</v>
      </c>
      <c r="F58" s="31" t="n">
        <v>32.01</v>
      </c>
      <c r="G58" s="31" t="n">
        <v>132.8</v>
      </c>
      <c r="H58" s="31" t="n">
        <v>0.02</v>
      </c>
      <c r="I58" s="31" t="n">
        <v>0.73</v>
      </c>
      <c r="J58" s="31" t="n">
        <v>0</v>
      </c>
      <c r="K58" s="31" t="n">
        <v>23.44</v>
      </c>
      <c r="L58" s="31" t="n">
        <v>17.46</v>
      </c>
      <c r="M58" s="31" t="n">
        <v>0.7</v>
      </c>
      <c r="N58" s="31" t="n">
        <v>2</v>
      </c>
    </row>
    <row r="59" customFormat="false" ht="20.25" hidden="false" customHeight="true" outlineLevel="0" collapsed="false">
      <c r="A59" s="32" t="s">
        <v>28</v>
      </c>
      <c r="B59" s="27" t="s">
        <v>29</v>
      </c>
      <c r="C59" s="28" t="s">
        <v>30</v>
      </c>
      <c r="D59" s="31" t="n">
        <v>2.37</v>
      </c>
      <c r="E59" s="31" t="n">
        <v>0.3</v>
      </c>
      <c r="F59" s="31" t="n">
        <v>13.86</v>
      </c>
      <c r="G59" s="30" t="n">
        <v>70.14</v>
      </c>
      <c r="H59" s="30" t="n">
        <v>0.3</v>
      </c>
      <c r="I59" s="30" t="n">
        <v>0</v>
      </c>
      <c r="J59" s="30" t="n">
        <v>0</v>
      </c>
      <c r="K59" s="30" t="n">
        <v>6.9</v>
      </c>
      <c r="L59" s="30" t="n">
        <v>26.1</v>
      </c>
      <c r="M59" s="31" t="n">
        <v>9.9</v>
      </c>
      <c r="N59" s="31" t="n">
        <v>0.33</v>
      </c>
    </row>
    <row r="60" customFormat="false" ht="20.25" hidden="false" customHeight="true" outlineLevel="0" collapsed="false">
      <c r="A60" s="32" t="s">
        <v>28</v>
      </c>
      <c r="B60" s="44" t="s">
        <v>46</v>
      </c>
      <c r="C60" s="28" t="s">
        <v>47</v>
      </c>
      <c r="D60" s="31" t="n">
        <v>1.68</v>
      </c>
      <c r="E60" s="31" t="n">
        <v>0.33</v>
      </c>
      <c r="F60" s="31" t="n">
        <v>14.1</v>
      </c>
      <c r="G60" s="30" t="n">
        <v>68.97</v>
      </c>
      <c r="H60" s="30" t="n">
        <v>0.03</v>
      </c>
      <c r="I60" s="30" t="n">
        <v>0</v>
      </c>
      <c r="J60" s="30" t="n">
        <v>0</v>
      </c>
      <c r="K60" s="30" t="n">
        <v>6.9</v>
      </c>
      <c r="L60" s="30" t="n">
        <v>31.8</v>
      </c>
      <c r="M60" s="31" t="n">
        <v>7.5</v>
      </c>
      <c r="N60" s="31" t="n">
        <v>0.93</v>
      </c>
    </row>
    <row r="61" customFormat="false" ht="20.25" hidden="false" customHeight="true" outlineLevel="0" collapsed="false">
      <c r="A61" s="32"/>
      <c r="B61" s="22" t="s">
        <v>34</v>
      </c>
      <c r="C61" s="28"/>
      <c r="D61" s="38" t="n">
        <f aca="false">SUM(D56:D60)</f>
        <v>27.46</v>
      </c>
      <c r="E61" s="38" t="n">
        <f aca="false">SUM(E56:E60)</f>
        <v>17.89</v>
      </c>
      <c r="F61" s="38" t="n">
        <f aca="false">SUM(F56:F60)</f>
        <v>100.51</v>
      </c>
      <c r="G61" s="38" t="n">
        <f aca="false">SUM(G56:G60)</f>
        <v>632.16</v>
      </c>
      <c r="H61" s="38" t="n">
        <f aca="false">SUM(H56:H60)</f>
        <v>0.46</v>
      </c>
      <c r="I61" s="38" t="n">
        <f aca="false">SUM(I56:I60)</f>
        <v>10.73</v>
      </c>
      <c r="J61" s="38" t="n">
        <f aca="false">SUM(J56:J60)</f>
        <v>19.42</v>
      </c>
      <c r="K61" s="38" t="n">
        <f aca="false">SUM(K56:K60)</f>
        <v>233.44</v>
      </c>
      <c r="L61" s="38" t="n">
        <f aca="false">SUM(L56:L60)</f>
        <v>153.62</v>
      </c>
      <c r="M61" s="38" t="n">
        <f aca="false">SUM(M56:M60)</f>
        <v>32.47</v>
      </c>
      <c r="N61" s="38" t="n">
        <f aca="false">SUM(N56:N60)</f>
        <v>5.7</v>
      </c>
    </row>
    <row r="62" customFormat="false" ht="20.25" hidden="false" customHeight="true" outlineLevel="0" collapsed="false">
      <c r="A62" s="32"/>
      <c r="B62" s="22"/>
      <c r="C62" s="28"/>
      <c r="D62" s="38"/>
      <c r="E62" s="38"/>
      <c r="F62" s="38"/>
      <c r="G62" s="58"/>
      <c r="H62" s="58"/>
      <c r="I62" s="58"/>
      <c r="J62" s="58"/>
      <c r="K62" s="58"/>
      <c r="L62" s="58"/>
      <c r="M62" s="38"/>
      <c r="N62" s="38"/>
    </row>
    <row r="63" customFormat="false" ht="20.25" hidden="false" customHeight="true" outlineLevel="0" collapsed="false">
      <c r="A63" s="32"/>
      <c r="B63" s="57" t="s">
        <v>78</v>
      </c>
      <c r="C63" s="28"/>
      <c r="D63" s="38"/>
      <c r="E63" s="38"/>
      <c r="F63" s="38"/>
      <c r="G63" s="58"/>
      <c r="H63" s="58"/>
      <c r="I63" s="58"/>
      <c r="J63" s="58"/>
      <c r="K63" s="58"/>
      <c r="L63" s="58"/>
      <c r="M63" s="38"/>
      <c r="N63" s="38"/>
    </row>
    <row r="64" customFormat="false" ht="20.25" hidden="false" customHeight="true" outlineLevel="0" collapsed="false">
      <c r="A64" s="32"/>
      <c r="B64" s="57" t="s">
        <v>19</v>
      </c>
      <c r="C64" s="28"/>
      <c r="D64" s="38"/>
      <c r="E64" s="38"/>
      <c r="F64" s="38"/>
      <c r="G64" s="58"/>
      <c r="H64" s="58"/>
      <c r="I64" s="58"/>
      <c r="J64" s="58"/>
      <c r="K64" s="58"/>
      <c r="L64" s="58"/>
      <c r="M64" s="58"/>
      <c r="N64" s="38"/>
    </row>
    <row r="65" customFormat="false" ht="20.25" hidden="false" customHeight="true" outlineLevel="0" collapsed="false">
      <c r="A65" s="32" t="s">
        <v>36</v>
      </c>
      <c r="B65" s="43" t="s">
        <v>37</v>
      </c>
      <c r="C65" s="40" t="s">
        <v>38</v>
      </c>
      <c r="D65" s="31" t="n">
        <v>0.85</v>
      </c>
      <c r="E65" s="31" t="n">
        <v>3.6</v>
      </c>
      <c r="F65" s="31" t="n">
        <v>4.9</v>
      </c>
      <c r="G65" s="30" t="n">
        <v>55.68</v>
      </c>
      <c r="H65" s="30" t="s">
        <v>39</v>
      </c>
      <c r="I65" s="30" t="n">
        <v>3.99</v>
      </c>
      <c r="J65" s="30" t="n">
        <v>0</v>
      </c>
      <c r="K65" s="30" t="n">
        <v>21.3</v>
      </c>
      <c r="L65" s="30" t="n">
        <v>24.36</v>
      </c>
      <c r="M65" s="30" t="n">
        <v>12.4</v>
      </c>
      <c r="N65" s="31" t="n">
        <v>0.8</v>
      </c>
    </row>
    <row r="66" customFormat="false" ht="20.25" hidden="false" customHeight="true" outlineLevel="0" collapsed="false">
      <c r="A66" s="32" t="s">
        <v>79</v>
      </c>
      <c r="B66" s="49" t="s">
        <v>80</v>
      </c>
      <c r="C66" s="40" t="s">
        <v>81</v>
      </c>
      <c r="D66" s="41" t="n">
        <v>10.84</v>
      </c>
      <c r="E66" s="31" t="n">
        <v>12.7</v>
      </c>
      <c r="F66" s="31" t="n">
        <v>27.33</v>
      </c>
      <c r="G66" s="30" t="n">
        <v>267.9</v>
      </c>
      <c r="H66" s="30" t="n">
        <v>0.064</v>
      </c>
      <c r="I66" s="30" t="n">
        <v>1.6</v>
      </c>
      <c r="J66" s="30" t="n">
        <v>92</v>
      </c>
      <c r="K66" s="30" t="n">
        <v>235</v>
      </c>
      <c r="L66" s="30" t="n">
        <v>162</v>
      </c>
      <c r="M66" s="31" t="n">
        <v>16.2</v>
      </c>
      <c r="N66" s="31" t="n">
        <v>0.98</v>
      </c>
    </row>
    <row r="67" customFormat="false" ht="20.25" hidden="false" customHeight="true" outlineLevel="0" collapsed="false">
      <c r="A67" s="32" t="s">
        <v>82</v>
      </c>
      <c r="B67" s="44" t="s">
        <v>83</v>
      </c>
      <c r="C67" s="28" t="n">
        <v>200</v>
      </c>
      <c r="D67" s="29" t="n">
        <v>2.8</v>
      </c>
      <c r="E67" s="29" t="n">
        <v>3.2</v>
      </c>
      <c r="F67" s="29" t="n">
        <v>14.8</v>
      </c>
      <c r="G67" s="29" t="n">
        <v>100</v>
      </c>
      <c r="H67" s="29" t="n">
        <v>0.72</v>
      </c>
      <c r="I67" s="30" t="n">
        <v>1.3</v>
      </c>
      <c r="J67" s="30" t="n">
        <v>20</v>
      </c>
      <c r="K67" s="30" t="n">
        <v>125.8</v>
      </c>
      <c r="L67" s="30" t="n">
        <v>90</v>
      </c>
      <c r="M67" s="31" t="n">
        <v>14</v>
      </c>
      <c r="N67" s="31" t="n">
        <v>0.13</v>
      </c>
    </row>
    <row r="68" customFormat="false" ht="20.25" hidden="false" customHeight="true" outlineLevel="0" collapsed="false">
      <c r="A68" s="32" t="s">
        <v>28</v>
      </c>
      <c r="B68" s="27" t="s">
        <v>29</v>
      </c>
      <c r="C68" s="28" t="s">
        <v>30</v>
      </c>
      <c r="D68" s="31" t="n">
        <v>2.37</v>
      </c>
      <c r="E68" s="31" t="n">
        <v>0.3</v>
      </c>
      <c r="F68" s="31" t="n">
        <v>13.86</v>
      </c>
      <c r="G68" s="30" t="n">
        <v>70.14</v>
      </c>
      <c r="H68" s="30" t="n">
        <v>0.3</v>
      </c>
      <c r="I68" s="30" t="n">
        <v>0</v>
      </c>
      <c r="J68" s="30" t="n">
        <v>0</v>
      </c>
      <c r="K68" s="30" t="n">
        <v>6.9</v>
      </c>
      <c r="L68" s="30" t="n">
        <v>26.1</v>
      </c>
      <c r="M68" s="31" t="n">
        <v>9.9</v>
      </c>
      <c r="N68" s="31" t="n">
        <v>0.33</v>
      </c>
    </row>
    <row r="69" customFormat="false" ht="20.25" hidden="false" customHeight="true" outlineLevel="0" collapsed="false">
      <c r="A69" s="32" t="s">
        <v>28</v>
      </c>
      <c r="B69" s="44" t="s">
        <v>46</v>
      </c>
      <c r="C69" s="28" t="s">
        <v>47</v>
      </c>
      <c r="D69" s="31" t="n">
        <v>1.68</v>
      </c>
      <c r="E69" s="31" t="n">
        <v>0.33</v>
      </c>
      <c r="F69" s="31" t="n">
        <v>14.1</v>
      </c>
      <c r="G69" s="30" t="n">
        <v>68.97</v>
      </c>
      <c r="H69" s="30" t="n">
        <v>0.03</v>
      </c>
      <c r="I69" s="30" t="n">
        <v>0</v>
      </c>
      <c r="J69" s="30" t="n">
        <v>0</v>
      </c>
      <c r="K69" s="30" t="n">
        <v>6.9</v>
      </c>
      <c r="L69" s="30" t="n">
        <v>31.8</v>
      </c>
      <c r="M69" s="31" t="n">
        <v>7.5</v>
      </c>
      <c r="N69" s="31" t="n">
        <v>0.93</v>
      </c>
    </row>
    <row r="70" customFormat="false" ht="20.25" hidden="false" customHeight="true" outlineLevel="0" collapsed="false">
      <c r="A70" s="32"/>
      <c r="B70" s="51" t="s">
        <v>34</v>
      </c>
      <c r="C70" s="28"/>
      <c r="D70" s="38" t="n">
        <f aca="false">SUM(D65:D69)</f>
        <v>18.54</v>
      </c>
      <c r="E70" s="38" t="n">
        <f aca="false">SUM(E65:E69)</f>
        <v>20.13</v>
      </c>
      <c r="F70" s="38" t="n">
        <f aca="false">SUM(F65:F69)</f>
        <v>74.99</v>
      </c>
      <c r="G70" s="38" t="n">
        <f aca="false">SUM(G65:G69)</f>
        <v>562.69</v>
      </c>
      <c r="H70" s="38" t="n">
        <f aca="false">SUM(H65:H69)</f>
        <v>1.114</v>
      </c>
      <c r="I70" s="38" t="n">
        <f aca="false">SUM(I65:I69)</f>
        <v>6.89</v>
      </c>
      <c r="J70" s="38" t="n">
        <f aca="false">SUM(J65:J69)</f>
        <v>112</v>
      </c>
      <c r="K70" s="38" t="n">
        <f aca="false">SUM(K65:K69)</f>
        <v>395.9</v>
      </c>
      <c r="L70" s="38" t="n">
        <f aca="false">SUM(L65:L69)</f>
        <v>334.26</v>
      </c>
      <c r="M70" s="38" t="n">
        <f aca="false">SUM(M65:M69)</f>
        <v>60</v>
      </c>
      <c r="N70" s="38" t="n">
        <f aca="false">SUM(N65:N69)</f>
        <v>3.17</v>
      </c>
    </row>
    <row r="71" customFormat="false" ht="20.25" hidden="false" customHeight="true" outlineLevel="0" collapsed="false">
      <c r="A71" s="32"/>
      <c r="B71" s="57" t="s">
        <v>84</v>
      </c>
      <c r="C71" s="84"/>
      <c r="D71" s="85"/>
      <c r="E71" s="85"/>
      <c r="F71" s="85"/>
      <c r="G71" s="86"/>
      <c r="H71" s="30"/>
      <c r="I71" s="30"/>
      <c r="J71" s="30"/>
      <c r="K71" s="30"/>
      <c r="L71" s="30"/>
      <c r="M71" s="31"/>
      <c r="N71" s="31"/>
    </row>
    <row r="72" customFormat="false" ht="20.25" hidden="false" customHeight="true" outlineLevel="0" collapsed="false">
      <c r="A72" s="32"/>
      <c r="B72" s="39" t="s">
        <v>19</v>
      </c>
      <c r="C72" s="40"/>
      <c r="D72" s="41"/>
      <c r="E72" s="41"/>
      <c r="F72" s="41"/>
      <c r="G72" s="42"/>
      <c r="H72" s="30"/>
      <c r="I72" s="30"/>
      <c r="J72" s="30"/>
      <c r="K72" s="30"/>
      <c r="L72" s="30"/>
      <c r="M72" s="31"/>
      <c r="N72" s="31"/>
    </row>
    <row r="73" customFormat="false" ht="20.25" hidden="false" customHeight="true" outlineLevel="0" collapsed="false">
      <c r="A73" s="32" t="s">
        <v>36</v>
      </c>
      <c r="B73" s="43" t="s">
        <v>37</v>
      </c>
      <c r="C73" s="40" t="s">
        <v>38</v>
      </c>
      <c r="D73" s="31" t="n">
        <v>0.85</v>
      </c>
      <c r="E73" s="31" t="n">
        <v>3.6</v>
      </c>
      <c r="F73" s="31" t="n">
        <v>4.9</v>
      </c>
      <c r="G73" s="30" t="n">
        <v>55.68</v>
      </c>
      <c r="H73" s="30" t="s">
        <v>39</v>
      </c>
      <c r="I73" s="30" t="n">
        <v>3.99</v>
      </c>
      <c r="J73" s="30" t="n">
        <v>0</v>
      </c>
      <c r="K73" s="30" t="n">
        <v>21.3</v>
      </c>
      <c r="L73" s="30" t="n">
        <v>24.36</v>
      </c>
      <c r="M73" s="30" t="n">
        <v>12.4</v>
      </c>
      <c r="N73" s="31" t="n">
        <v>0.8</v>
      </c>
    </row>
    <row r="74" customFormat="false" ht="20.25" hidden="false" customHeight="true" outlineLevel="0" collapsed="false">
      <c r="A74" s="32" t="s">
        <v>85</v>
      </c>
      <c r="B74" s="43" t="s">
        <v>86</v>
      </c>
      <c r="C74" s="40" t="s">
        <v>87</v>
      </c>
      <c r="D74" s="31" t="n">
        <v>14.7</v>
      </c>
      <c r="E74" s="31" t="n">
        <v>7.54</v>
      </c>
      <c r="F74" s="31" t="n">
        <v>0.71</v>
      </c>
      <c r="G74" s="30" t="n">
        <v>129.8</v>
      </c>
      <c r="H74" s="30" t="n">
        <v>0.08</v>
      </c>
      <c r="I74" s="30" t="n">
        <v>0.66</v>
      </c>
      <c r="J74" s="30" t="n">
        <v>38.3</v>
      </c>
      <c r="K74" s="30" t="n">
        <v>30.7</v>
      </c>
      <c r="L74" s="30" t="n">
        <v>160.6</v>
      </c>
      <c r="M74" s="30" t="n">
        <v>24.4</v>
      </c>
      <c r="N74" s="31" t="n">
        <v>0.66</v>
      </c>
    </row>
    <row r="75" customFormat="false" ht="20.25" hidden="false" customHeight="true" outlineLevel="0" collapsed="false">
      <c r="A75" s="32" t="s">
        <v>88</v>
      </c>
      <c r="B75" s="87" t="s">
        <v>89</v>
      </c>
      <c r="C75" s="28" t="s">
        <v>90</v>
      </c>
      <c r="D75" s="31" t="n">
        <v>2.89</v>
      </c>
      <c r="E75" s="31" t="n">
        <v>5.66</v>
      </c>
      <c r="F75" s="31" t="n">
        <v>20.01</v>
      </c>
      <c r="G75" s="30" t="n">
        <v>150.15</v>
      </c>
      <c r="H75" s="30" t="n">
        <v>0.16</v>
      </c>
      <c r="I75" s="30" t="n">
        <v>20.62</v>
      </c>
      <c r="J75" s="30" t="n">
        <v>28.6</v>
      </c>
      <c r="K75" s="30" t="n">
        <v>19.53</v>
      </c>
      <c r="L75" s="30" t="n">
        <v>79.78</v>
      </c>
      <c r="M75" s="30" t="n">
        <v>29.06</v>
      </c>
      <c r="N75" s="31" t="n">
        <v>1.17</v>
      </c>
    </row>
    <row r="76" customFormat="false" ht="15.75" hidden="false" customHeight="false" outlineLevel="0" collapsed="false">
      <c r="A76" s="32" t="s">
        <v>44</v>
      </c>
      <c r="B76" s="49" t="s">
        <v>45</v>
      </c>
      <c r="C76" s="28" t="n">
        <v>200</v>
      </c>
      <c r="D76" s="31" t="n">
        <v>1</v>
      </c>
      <c r="E76" s="31" t="n">
        <v>0</v>
      </c>
      <c r="F76" s="31" t="n">
        <v>20.2</v>
      </c>
      <c r="G76" s="30" t="n">
        <v>84.8</v>
      </c>
      <c r="H76" s="30" t="n">
        <v>0.02</v>
      </c>
      <c r="I76" s="30" t="n">
        <v>4</v>
      </c>
      <c r="J76" s="30" t="n">
        <v>0</v>
      </c>
      <c r="K76" s="30" t="n">
        <v>1.4</v>
      </c>
      <c r="L76" s="30" t="n">
        <v>8</v>
      </c>
      <c r="M76" s="31" t="n">
        <v>2.8</v>
      </c>
      <c r="N76" s="31" t="n">
        <v>0.13</v>
      </c>
    </row>
    <row r="77" customFormat="false" ht="20.25" hidden="false" customHeight="true" outlineLevel="0" collapsed="false">
      <c r="A77" s="32" t="s">
        <v>28</v>
      </c>
      <c r="B77" s="46" t="s">
        <v>43</v>
      </c>
      <c r="C77" s="47" t="n">
        <v>15</v>
      </c>
      <c r="D77" s="48" t="n">
        <v>1.41</v>
      </c>
      <c r="E77" s="48" t="n">
        <v>1.43</v>
      </c>
      <c r="F77" s="48" t="n">
        <v>11.2</v>
      </c>
      <c r="G77" s="48" t="n">
        <v>37.5</v>
      </c>
      <c r="H77" s="30" t="n">
        <v>0.002</v>
      </c>
      <c r="I77" s="30" t="n">
        <v>0.0035</v>
      </c>
      <c r="J77" s="30" t="n">
        <v>9</v>
      </c>
      <c r="K77" s="30" t="n">
        <v>0.23</v>
      </c>
      <c r="L77" s="30" t="n">
        <v>0.23</v>
      </c>
      <c r="M77" s="30" t="n">
        <v>0</v>
      </c>
      <c r="N77" s="31" t="n">
        <v>0.23</v>
      </c>
    </row>
    <row r="78" customFormat="false" ht="20.25" hidden="false" customHeight="true" outlineLevel="0" collapsed="false">
      <c r="A78" s="32" t="s">
        <v>28</v>
      </c>
      <c r="B78" s="44" t="s">
        <v>46</v>
      </c>
      <c r="C78" s="28" t="s">
        <v>47</v>
      </c>
      <c r="D78" s="31" t="n">
        <v>1.68</v>
      </c>
      <c r="E78" s="31" t="n">
        <v>0.33</v>
      </c>
      <c r="F78" s="31" t="n">
        <v>14.1</v>
      </c>
      <c r="G78" s="30" t="n">
        <v>68.97</v>
      </c>
      <c r="H78" s="30" t="n">
        <v>0.03</v>
      </c>
      <c r="I78" s="30" t="n">
        <v>0</v>
      </c>
      <c r="J78" s="30" t="n">
        <v>0</v>
      </c>
      <c r="K78" s="30" t="n">
        <v>6.9</v>
      </c>
      <c r="L78" s="30" t="n">
        <v>31.8</v>
      </c>
      <c r="M78" s="31" t="n">
        <v>7.5</v>
      </c>
      <c r="N78" s="31" t="n">
        <v>0.93</v>
      </c>
    </row>
    <row r="79" customFormat="false" ht="20.25" hidden="false" customHeight="true" outlineLevel="0" collapsed="false">
      <c r="A79" s="32" t="s">
        <v>28</v>
      </c>
      <c r="B79" s="27" t="s">
        <v>29</v>
      </c>
      <c r="C79" s="28" t="s">
        <v>30</v>
      </c>
      <c r="D79" s="31" t="n">
        <v>2.37</v>
      </c>
      <c r="E79" s="31" t="n">
        <v>0.3</v>
      </c>
      <c r="F79" s="31" t="n">
        <v>13.86</v>
      </c>
      <c r="G79" s="30" t="n">
        <v>70.14</v>
      </c>
      <c r="H79" s="30" t="n">
        <v>0.3</v>
      </c>
      <c r="I79" s="30" t="n">
        <v>0</v>
      </c>
      <c r="J79" s="30" t="n">
        <v>0</v>
      </c>
      <c r="K79" s="30" t="n">
        <v>6.9</v>
      </c>
      <c r="L79" s="30" t="n">
        <v>26.1</v>
      </c>
      <c r="M79" s="31" t="n">
        <v>9.9</v>
      </c>
      <c r="N79" s="31" t="n">
        <v>0.33</v>
      </c>
    </row>
    <row r="80" customFormat="false" ht="20.25" hidden="false" customHeight="true" outlineLevel="0" collapsed="false">
      <c r="A80" s="73"/>
      <c r="B80" s="88" t="s">
        <v>34</v>
      </c>
      <c r="C80" s="89"/>
      <c r="D80" s="90" t="n">
        <f aca="false">SUM(D73:D79)</f>
        <v>24.9</v>
      </c>
      <c r="E80" s="90" t="n">
        <f aca="false">SUM(E73:E79)</f>
        <v>18.86</v>
      </c>
      <c r="F80" s="90" t="n">
        <f aca="false">SUM(F73:F79)</f>
        <v>84.98</v>
      </c>
      <c r="G80" s="90" t="n">
        <f aca="false">SUM(G73:G79)</f>
        <v>597.04</v>
      </c>
      <c r="H80" s="90" t="n">
        <f aca="false">SUM(H73:H79)</f>
        <v>0.592</v>
      </c>
      <c r="I80" s="90" t="n">
        <f aca="false">SUM(I73:I79)</f>
        <v>29.2735</v>
      </c>
      <c r="J80" s="90" t="n">
        <f aca="false">SUM(J73:J79)</f>
        <v>75.9</v>
      </c>
      <c r="K80" s="90" t="n">
        <f aca="false">SUM(K73:K79)</f>
        <v>86.96</v>
      </c>
      <c r="L80" s="90" t="n">
        <f aca="false">SUM(L73:L79)</f>
        <v>330.87</v>
      </c>
      <c r="M80" s="90" t="n">
        <f aca="false">SUM(M73:M79)</f>
        <v>86.06</v>
      </c>
      <c r="N80" s="90" t="n">
        <f aca="false">SUM(N73:N79)</f>
        <v>4.25</v>
      </c>
    </row>
    <row r="81" customFormat="false" ht="20.25" hidden="false" customHeight="true" outlineLevel="0" collapsed="false">
      <c r="A81" s="32"/>
      <c r="C81" s="40"/>
      <c r="D81" s="41"/>
      <c r="E81" s="41"/>
      <c r="F81" s="41"/>
      <c r="G81" s="42"/>
      <c r="H81" s="30"/>
      <c r="I81" s="30"/>
      <c r="J81" s="30"/>
      <c r="K81" s="30"/>
      <c r="L81" s="30"/>
      <c r="M81" s="31"/>
      <c r="N81" s="31"/>
    </row>
    <row r="82" s="78" customFormat="true" ht="20.25" hidden="false" customHeight="false" outlineLevel="0" collapsed="false">
      <c r="A82" s="32"/>
      <c r="B82" s="57" t="s">
        <v>91</v>
      </c>
      <c r="C82" s="28"/>
      <c r="D82" s="38"/>
      <c r="E82" s="38"/>
      <c r="F82" s="38"/>
      <c r="G82" s="58"/>
      <c r="H82" s="58"/>
      <c r="I82" s="58"/>
      <c r="J82" s="58"/>
      <c r="K82" s="58"/>
      <c r="L82" s="58"/>
      <c r="M82" s="38"/>
      <c r="N82" s="38"/>
    </row>
    <row r="83" customFormat="false" ht="20.25" hidden="false" customHeight="true" outlineLevel="0" collapsed="false">
      <c r="A83" s="32"/>
      <c r="B83" s="22" t="s">
        <v>19</v>
      </c>
      <c r="C83" s="28"/>
      <c r="D83" s="31"/>
      <c r="E83" s="31"/>
      <c r="F83" s="31"/>
      <c r="G83" s="30"/>
      <c r="H83" s="30"/>
      <c r="I83" s="30"/>
      <c r="J83" s="30"/>
      <c r="K83" s="30"/>
      <c r="L83" s="30"/>
      <c r="M83" s="31"/>
      <c r="N83" s="31"/>
    </row>
    <row r="84" customFormat="false" ht="20.25" hidden="false" customHeight="true" outlineLevel="0" collapsed="false">
      <c r="A84" s="34" t="s">
        <v>92</v>
      </c>
      <c r="B84" s="44" t="s">
        <v>93</v>
      </c>
      <c r="C84" s="28" t="s">
        <v>90</v>
      </c>
      <c r="D84" s="31" t="n">
        <v>2.7</v>
      </c>
      <c r="E84" s="31" t="n">
        <v>15</v>
      </c>
      <c r="F84" s="31" t="n">
        <v>26.5</v>
      </c>
      <c r="G84" s="30" t="n">
        <v>98.7</v>
      </c>
      <c r="H84" s="30" t="n">
        <v>0.06</v>
      </c>
      <c r="I84" s="30" t="n">
        <v>25.62</v>
      </c>
      <c r="J84" s="30" t="n">
        <v>0</v>
      </c>
      <c r="K84" s="30" t="n">
        <v>88.12</v>
      </c>
      <c r="L84" s="30" t="n">
        <v>1.02</v>
      </c>
      <c r="M84" s="30" t="n">
        <v>31.27</v>
      </c>
      <c r="N84" s="31" t="n">
        <v>1.25</v>
      </c>
    </row>
    <row r="85" customFormat="false" ht="20.25" hidden="false" customHeight="true" outlineLevel="0" collapsed="false">
      <c r="A85" s="69" t="s">
        <v>59</v>
      </c>
      <c r="B85" s="69" t="s">
        <v>94</v>
      </c>
      <c r="C85" s="70" t="s">
        <v>61</v>
      </c>
      <c r="D85" s="71" t="n">
        <v>6.78</v>
      </c>
      <c r="E85" s="71" t="n">
        <v>6.27</v>
      </c>
      <c r="F85" s="71" t="n">
        <v>0</v>
      </c>
      <c r="G85" s="71" t="n">
        <v>84</v>
      </c>
      <c r="H85" s="71" t="n">
        <v>0</v>
      </c>
      <c r="I85" s="72" t="n">
        <v>0</v>
      </c>
      <c r="J85" s="72" t="n">
        <v>0.78</v>
      </c>
      <c r="K85" s="72" t="n">
        <v>3.6</v>
      </c>
      <c r="L85" s="72" t="n">
        <v>80.4</v>
      </c>
      <c r="M85" s="67" t="n">
        <v>10.5</v>
      </c>
      <c r="N85" s="67" t="n">
        <v>0</v>
      </c>
    </row>
    <row r="86" customFormat="false" ht="20.25" hidden="false" customHeight="true" outlineLevel="0" collapsed="false">
      <c r="A86" s="32" t="s">
        <v>23</v>
      </c>
      <c r="B86" s="27" t="s">
        <v>95</v>
      </c>
      <c r="C86" s="28" t="n">
        <v>200</v>
      </c>
      <c r="D86" s="48" t="n">
        <v>1.6</v>
      </c>
      <c r="E86" s="48" t="n">
        <v>1.6</v>
      </c>
      <c r="F86" s="48" t="n">
        <v>12.4</v>
      </c>
      <c r="G86" s="48" t="n">
        <v>70</v>
      </c>
      <c r="H86" s="30" t="n">
        <v>0.04</v>
      </c>
      <c r="I86" s="30" t="n">
        <v>1.33</v>
      </c>
      <c r="J86" s="30" t="n">
        <v>10</v>
      </c>
      <c r="K86" s="30" t="n">
        <v>126.6</v>
      </c>
      <c r="L86" s="30" t="n">
        <v>92.8</v>
      </c>
      <c r="M86" s="31" t="n">
        <v>15.4</v>
      </c>
      <c r="N86" s="31" t="n">
        <v>0.41</v>
      </c>
    </row>
    <row r="87" customFormat="false" ht="20.25" hidden="false" customHeight="true" outlineLevel="0" collapsed="false">
      <c r="A87" s="91" t="s">
        <v>28</v>
      </c>
      <c r="B87" s="27" t="s">
        <v>29</v>
      </c>
      <c r="C87" s="28" t="s">
        <v>30</v>
      </c>
      <c r="D87" s="31" t="n">
        <v>2.37</v>
      </c>
      <c r="E87" s="31" t="n">
        <v>0.3</v>
      </c>
      <c r="F87" s="31" t="n">
        <v>13.86</v>
      </c>
      <c r="G87" s="30" t="n">
        <v>70.14</v>
      </c>
      <c r="H87" s="30" t="n">
        <v>0.3</v>
      </c>
      <c r="I87" s="30" t="n">
        <v>0</v>
      </c>
      <c r="J87" s="30" t="n">
        <v>0</v>
      </c>
      <c r="K87" s="30" t="n">
        <v>6.9</v>
      </c>
      <c r="L87" s="30" t="n">
        <v>26.1</v>
      </c>
      <c r="M87" s="31" t="n">
        <v>9.9</v>
      </c>
      <c r="N87" s="31" t="n">
        <v>0.33</v>
      </c>
    </row>
    <row r="88" customFormat="false" ht="20.25" hidden="false" customHeight="true" outlineLevel="0" collapsed="false">
      <c r="A88" s="32" t="s">
        <v>28</v>
      </c>
      <c r="B88" s="44" t="s">
        <v>46</v>
      </c>
      <c r="C88" s="28" t="s">
        <v>47</v>
      </c>
      <c r="D88" s="31" t="n">
        <v>1.68</v>
      </c>
      <c r="E88" s="31" t="n">
        <v>0.33</v>
      </c>
      <c r="F88" s="31" t="n">
        <v>14.1</v>
      </c>
      <c r="G88" s="30" t="n">
        <v>68.97</v>
      </c>
      <c r="H88" s="30" t="n">
        <v>0.03</v>
      </c>
      <c r="I88" s="30" t="n">
        <v>0</v>
      </c>
      <c r="J88" s="30" t="n">
        <v>0</v>
      </c>
      <c r="K88" s="30" t="n">
        <v>6.9</v>
      </c>
      <c r="L88" s="30" t="n">
        <v>31.8</v>
      </c>
      <c r="M88" s="31" t="n">
        <v>7.5</v>
      </c>
      <c r="N88" s="31" t="n">
        <v>0.93</v>
      </c>
    </row>
    <row r="89" customFormat="false" ht="20.25" hidden="false" customHeight="true" outlineLevel="0" collapsed="false">
      <c r="A89" s="34" t="s">
        <v>31</v>
      </c>
      <c r="B89" s="27" t="s">
        <v>32</v>
      </c>
      <c r="C89" s="35" t="s">
        <v>33</v>
      </c>
      <c r="D89" s="36" t="n">
        <v>1.5</v>
      </c>
      <c r="E89" s="36" t="n">
        <v>0.5</v>
      </c>
      <c r="F89" s="36" t="n">
        <v>21</v>
      </c>
      <c r="G89" s="36" t="n">
        <v>95</v>
      </c>
      <c r="H89" s="37" t="n">
        <v>0.03</v>
      </c>
      <c r="I89" s="37" t="n">
        <v>10</v>
      </c>
      <c r="J89" s="37" t="n">
        <v>0</v>
      </c>
      <c r="K89" s="37" t="n">
        <v>16</v>
      </c>
      <c r="L89" s="83" t="n">
        <v>11</v>
      </c>
      <c r="M89" s="36" t="n">
        <v>9</v>
      </c>
      <c r="N89" s="36" t="n">
        <v>2.2</v>
      </c>
    </row>
    <row r="90" customFormat="false" ht="20.25" hidden="false" customHeight="true" outlineLevel="0" collapsed="false">
      <c r="A90" s="32"/>
      <c r="B90" s="22" t="s">
        <v>34</v>
      </c>
      <c r="C90" s="28"/>
      <c r="D90" s="92" t="n">
        <f aca="false">SUM(D84:D89)</f>
        <v>16.63</v>
      </c>
      <c r="E90" s="92" t="n">
        <f aca="false">SUM(E84:E89)</f>
        <v>24</v>
      </c>
      <c r="F90" s="92" t="n">
        <f aca="false">SUM(F84:F89)</f>
        <v>87.86</v>
      </c>
      <c r="G90" s="92" t="n">
        <f aca="false">SUM(G84:G89)</f>
        <v>486.81</v>
      </c>
      <c r="H90" s="92" t="n">
        <f aca="false">SUM(H84:H89)</f>
        <v>0.46</v>
      </c>
      <c r="I90" s="92" t="n">
        <f aca="false">SUM(I84:I89)</f>
        <v>36.95</v>
      </c>
      <c r="J90" s="92" t="n">
        <f aca="false">SUM(J84:J89)</f>
        <v>10.78</v>
      </c>
      <c r="K90" s="92" t="n">
        <f aca="false">SUM(K84:K89)</f>
        <v>248.12</v>
      </c>
      <c r="L90" s="92" t="n">
        <f aca="false">SUM(L84:L89)</f>
        <v>243.12</v>
      </c>
      <c r="M90" s="92" t="n">
        <f aca="false">SUM(M84:M89)</f>
        <v>83.57</v>
      </c>
      <c r="N90" s="92" t="n">
        <f aca="false">SUM(N84:N89)</f>
        <v>5.12</v>
      </c>
    </row>
    <row r="91" customFormat="false" ht="20.25" hidden="false" customHeight="true" outlineLevel="0" collapsed="false">
      <c r="A91" s="45"/>
      <c r="B91" s="22" t="s">
        <v>34</v>
      </c>
      <c r="C91" s="93"/>
      <c r="D91" s="94" t="n">
        <f aca="false">D12+D21+D29+D38+D45+D53+D61+D70+D80+D90</f>
        <v>208.88</v>
      </c>
      <c r="E91" s="94" t="n">
        <f aca="false">E12+E21+E29+E38+E45+E53+E61+E70+E80+E90</f>
        <v>195.3</v>
      </c>
      <c r="F91" s="94" t="n">
        <f aca="false">F12+F21+F29+F38+F45+F53+F61+F70+F80+F90</f>
        <v>829.43</v>
      </c>
      <c r="G91" s="94" t="n">
        <f aca="false">G12+G21+G29+G38+G45+G53+G61+G70+G80+G90</f>
        <v>5769.12</v>
      </c>
      <c r="H91" s="94" t="n">
        <f aca="false">H12+H21+H29+H38+H45+H53+H61+H70+H80+H90</f>
        <v>8.533</v>
      </c>
      <c r="I91" s="94" t="n">
        <f aca="false">I12+I21+I29+I38+I45+I53+I61+I70+I80+I90</f>
        <v>243.367</v>
      </c>
      <c r="J91" s="94" t="n">
        <f aca="false">J12+J21+J29+J38+J45+J53+J61+J70+J80+J90</f>
        <v>674</v>
      </c>
      <c r="K91" s="94" t="n">
        <f aca="false">K12+K21+K29+K38+K45+K53+K61+K70+K80+K90</f>
        <v>3494.14</v>
      </c>
      <c r="L91" s="94" t="n">
        <f aca="false">L12+L21+L29+L38+L45+L53+L61+L70+L80+L90</f>
        <v>2827.61</v>
      </c>
      <c r="M91" s="94" t="n">
        <f aca="false">M12+M21+M29+M38+M45+M53+M61+M70+M80+M90</f>
        <v>742.6</v>
      </c>
      <c r="N91" s="94" t="n">
        <f aca="false">N12+N21+N29+N38+N45+N53+N61+N70+N80+N90</f>
        <v>223.2</v>
      </c>
    </row>
    <row r="92" customFormat="false" ht="84" hidden="false" customHeight="true" outlineLevel="0" collapsed="false">
      <c r="B92" s="95" t="s">
        <v>96</v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</row>
    <row r="93" customFormat="false" ht="15.75" hidden="false" customHeight="false" outlineLevel="0" collapsed="false">
      <c r="N93" s="2" t="s">
        <v>97</v>
      </c>
    </row>
    <row r="95" customFormat="false" ht="15.75" hidden="false" customHeight="false" outlineLevel="0" collapsed="false">
      <c r="B95" s="96"/>
      <c r="C95" s="97"/>
      <c r="D95" s="98"/>
      <c r="E95" s="98"/>
      <c r="F95" s="98"/>
      <c r="G95" s="98"/>
      <c r="H95" s="99"/>
      <c r="I95" s="99"/>
    </row>
    <row r="97" customFormat="false" ht="31.5" hidden="false" customHeight="false" outlineLevel="0" collapsed="false">
      <c r="A97" s="46" t="s">
        <v>98</v>
      </c>
      <c r="B97" s="46" t="s">
        <v>99</v>
      </c>
      <c r="C97" s="66" t="n">
        <v>150</v>
      </c>
      <c r="D97" s="67" t="n">
        <v>8.4</v>
      </c>
      <c r="E97" s="67" t="n">
        <v>10</v>
      </c>
      <c r="F97" s="67" t="n">
        <v>22.2</v>
      </c>
      <c r="G97" s="67" t="n">
        <v>225</v>
      </c>
      <c r="H97" s="67" t="n">
        <v>0.06</v>
      </c>
      <c r="I97" s="67" t="n">
        <v>0.33</v>
      </c>
      <c r="J97" s="67" t="n">
        <v>81</v>
      </c>
      <c r="K97" s="67" t="n">
        <v>50</v>
      </c>
      <c r="L97" s="68" t="n">
        <v>85.21</v>
      </c>
      <c r="M97" s="67" t="n">
        <v>12</v>
      </c>
      <c r="N97" s="67" t="n">
        <v>1.2</v>
      </c>
    </row>
  </sheetData>
  <mergeCells count="10">
    <mergeCell ref="B1:K1"/>
    <mergeCell ref="A3:A4"/>
    <mergeCell ref="B3:B4"/>
    <mergeCell ref="C3:C4"/>
    <mergeCell ref="D3:D4"/>
    <mergeCell ref="E3:E4"/>
    <mergeCell ref="F3:F4"/>
    <mergeCell ref="G3:G4"/>
    <mergeCell ref="K3:N3"/>
    <mergeCell ref="B92:N9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1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5" topLeftCell="C12" activePane="bottomRight" state="frozen"/>
      <selection pane="topLeft" activeCell="A1" activeCellId="0" sqref="A1"/>
      <selection pane="topRight" activeCell="C1" activeCellId="0" sqref="C1"/>
      <selection pane="bottomLeft" activeCell="A12" activeCellId="0" sqref="A12"/>
      <selection pane="bottomRight" activeCell="B1" activeCellId="0" sqref="B1"/>
    </sheetView>
  </sheetViews>
  <sheetFormatPr defaultColWidth="9.13671875" defaultRowHeight="15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10.71"/>
    <col collapsed="false" customWidth="true" hidden="false" outlineLevel="0" max="4" min="4" style="2" width="12.29"/>
    <col collapsed="false" customWidth="true" hidden="false" outlineLevel="0" max="6" min="5" style="2" width="10.58"/>
    <col collapsed="false" customWidth="true" hidden="false" outlineLevel="0" max="7" min="7" style="2" width="11.99"/>
    <col collapsed="false" customWidth="true" hidden="false" outlineLevel="0" max="8" min="8" style="2" width="9.29"/>
    <col collapsed="false" customWidth="true" hidden="false" outlineLevel="0" max="9" min="9" style="1" width="9.29"/>
    <col collapsed="false" customWidth="true" hidden="false" outlineLevel="0" max="10" min="10" style="2" width="10.71"/>
    <col collapsed="false" customWidth="true" hidden="false" outlineLevel="0" max="12" min="11" style="2" width="10.85"/>
    <col collapsed="false" customWidth="true" hidden="false" outlineLevel="0" max="13" min="13" style="2" width="10.58"/>
    <col collapsed="false" customWidth="true" hidden="false" outlineLevel="0" max="14" min="14" style="2" width="9.29"/>
    <col collapsed="false" customWidth="true" hidden="false" outlineLevel="0" max="15" min="15" style="2" width="0.13"/>
    <col collapsed="false" customWidth="false" hidden="false" outlineLevel="0" max="254" min="16" style="2" width="9.13"/>
    <col collapsed="false" customWidth="true" hidden="false" outlineLevel="0" max="255" min="255" style="2" width="50.87"/>
    <col collapsed="false" customWidth="true" hidden="false" outlineLevel="0" max="256" min="256" style="2" width="10.71"/>
    <col collapsed="false" customWidth="true" hidden="false" outlineLevel="0" max="257" min="257" style="2" width="12.29"/>
    <col collapsed="false" customWidth="true" hidden="false" outlineLevel="0" max="259" min="258" style="2" width="10.58"/>
    <col collapsed="false" customWidth="true" hidden="false" outlineLevel="0" max="260" min="260" style="2" width="11.99"/>
    <col collapsed="false" customWidth="true" hidden="false" outlineLevel="0" max="262" min="261" style="2" width="9.29"/>
    <col collapsed="false" customWidth="true" hidden="false" outlineLevel="0" max="264" min="263" style="2" width="10.71"/>
    <col collapsed="false" customWidth="true" hidden="false" outlineLevel="0" max="266" min="265" style="2" width="10.85"/>
    <col collapsed="false" customWidth="true" hidden="false" outlineLevel="0" max="267" min="267" style="2" width="10.58"/>
    <col collapsed="false" customWidth="true" hidden="false" outlineLevel="0" max="268" min="268" style="2" width="9.29"/>
    <col collapsed="false" customWidth="false" hidden="false" outlineLevel="0" max="510" min="269" style="2" width="9.13"/>
    <col collapsed="false" customWidth="true" hidden="false" outlineLevel="0" max="511" min="511" style="2" width="50.87"/>
    <col collapsed="false" customWidth="true" hidden="false" outlineLevel="0" max="512" min="512" style="2" width="10.71"/>
    <col collapsed="false" customWidth="true" hidden="false" outlineLevel="0" max="513" min="513" style="2" width="12.29"/>
    <col collapsed="false" customWidth="true" hidden="false" outlineLevel="0" max="515" min="514" style="2" width="10.58"/>
    <col collapsed="false" customWidth="true" hidden="false" outlineLevel="0" max="516" min="516" style="2" width="11.99"/>
    <col collapsed="false" customWidth="true" hidden="false" outlineLevel="0" max="518" min="517" style="2" width="9.29"/>
    <col collapsed="false" customWidth="true" hidden="false" outlineLevel="0" max="520" min="519" style="2" width="10.71"/>
    <col collapsed="false" customWidth="true" hidden="false" outlineLevel="0" max="522" min="521" style="2" width="10.85"/>
    <col collapsed="false" customWidth="true" hidden="false" outlineLevel="0" max="523" min="523" style="2" width="10.58"/>
    <col collapsed="false" customWidth="true" hidden="false" outlineLevel="0" max="524" min="524" style="2" width="9.29"/>
    <col collapsed="false" customWidth="false" hidden="false" outlineLevel="0" max="766" min="525" style="2" width="9.13"/>
    <col collapsed="false" customWidth="true" hidden="false" outlineLevel="0" max="767" min="767" style="2" width="50.87"/>
    <col collapsed="false" customWidth="true" hidden="false" outlineLevel="0" max="768" min="768" style="2" width="10.71"/>
    <col collapsed="false" customWidth="true" hidden="false" outlineLevel="0" max="769" min="769" style="2" width="12.29"/>
    <col collapsed="false" customWidth="true" hidden="false" outlineLevel="0" max="771" min="770" style="2" width="10.58"/>
    <col collapsed="false" customWidth="true" hidden="false" outlineLevel="0" max="772" min="772" style="2" width="11.99"/>
    <col collapsed="false" customWidth="true" hidden="false" outlineLevel="0" max="774" min="773" style="2" width="9.29"/>
    <col collapsed="false" customWidth="true" hidden="false" outlineLevel="0" max="776" min="775" style="2" width="10.71"/>
    <col collapsed="false" customWidth="true" hidden="false" outlineLevel="0" max="778" min="777" style="2" width="10.85"/>
    <col collapsed="false" customWidth="true" hidden="false" outlineLevel="0" max="779" min="779" style="2" width="10.58"/>
    <col collapsed="false" customWidth="true" hidden="false" outlineLevel="0" max="780" min="780" style="2" width="9.29"/>
    <col collapsed="false" customWidth="false" hidden="false" outlineLevel="0" max="1022" min="781" style="2" width="9.13"/>
    <col collapsed="false" customWidth="true" hidden="false" outlineLevel="0" max="1023" min="1023" style="2" width="50.87"/>
    <col collapsed="false" customWidth="true" hidden="false" outlineLevel="0" max="1024" min="1024" style="2" width="10.71"/>
  </cols>
  <sheetData>
    <row r="1" customFormat="false" ht="62.45" hidden="false" customHeight="true" outlineLevel="0" collapsed="false">
      <c r="B1" s="100" t="s">
        <v>100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Q1" s="2" t="s">
        <v>97</v>
      </c>
    </row>
    <row r="2" customFormat="false" ht="15.75" hidden="true" customHeight="false" outlineLevel="0" collapsed="false">
      <c r="B2" s="6" t="s">
        <v>101</v>
      </c>
      <c r="C2" s="6"/>
      <c r="D2" s="6"/>
      <c r="E2" s="6"/>
      <c r="F2" s="6"/>
      <c r="G2" s="6"/>
      <c r="H2" s="5"/>
      <c r="I2" s="3"/>
      <c r="J2" s="5"/>
      <c r="K2" s="5"/>
      <c r="L2" s="5"/>
      <c r="M2" s="5"/>
      <c r="N2" s="5"/>
    </row>
    <row r="3" customFormat="false" ht="15.75" hidden="false" customHeight="true" outlineLevel="0" collapsed="false">
      <c r="A3" s="101"/>
      <c r="B3" s="9" t="s">
        <v>3</v>
      </c>
      <c r="C3" s="10" t="s">
        <v>102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/>
      <c r="J3" s="11"/>
      <c r="K3" s="11" t="s">
        <v>10</v>
      </c>
      <c r="L3" s="11"/>
      <c r="M3" s="11"/>
      <c r="N3" s="11"/>
    </row>
    <row r="4" customFormat="false" ht="15.75" hidden="false" customHeight="false" outlineLevel="0" collapsed="false">
      <c r="A4" s="101"/>
      <c r="B4" s="9"/>
      <c r="C4" s="10"/>
      <c r="D4" s="11"/>
      <c r="E4" s="11"/>
      <c r="F4" s="11"/>
      <c r="G4" s="11"/>
      <c r="H4" s="11" t="s">
        <v>11</v>
      </c>
      <c r="I4" s="102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</row>
    <row r="5" s="20" customFormat="true" ht="20.25" hidden="false" customHeight="true" outlineLevel="0" collapsed="false">
      <c r="A5" s="103"/>
      <c r="B5" s="51" t="s">
        <v>18</v>
      </c>
      <c r="C5" s="104"/>
      <c r="D5" s="104"/>
      <c r="E5" s="104"/>
      <c r="F5" s="104"/>
      <c r="G5" s="105"/>
      <c r="H5" s="25"/>
      <c r="I5" s="106"/>
      <c r="J5" s="25"/>
      <c r="K5" s="25"/>
      <c r="L5" s="25"/>
      <c r="M5" s="25"/>
      <c r="N5" s="25"/>
    </row>
    <row r="6" s="78" customFormat="true" ht="15.75" hidden="false" customHeight="false" outlineLevel="0" collapsed="false">
      <c r="A6" s="32"/>
      <c r="B6" s="44" t="s">
        <v>103</v>
      </c>
      <c r="C6" s="107" t="n">
        <v>200</v>
      </c>
      <c r="D6" s="107" t="n">
        <v>1.45</v>
      </c>
      <c r="E6" s="107" t="n">
        <v>3.93</v>
      </c>
      <c r="F6" s="107" t="n">
        <v>100.2</v>
      </c>
      <c r="G6" s="107" t="n">
        <v>82</v>
      </c>
      <c r="H6" s="107" t="n">
        <v>0.04</v>
      </c>
      <c r="I6" s="107" t="n">
        <v>8.23</v>
      </c>
      <c r="J6" s="107" t="n">
        <v>0</v>
      </c>
      <c r="K6" s="31" t="n">
        <v>35.5</v>
      </c>
      <c r="L6" s="31" t="n">
        <v>42.58</v>
      </c>
      <c r="M6" s="31" t="n">
        <v>21</v>
      </c>
      <c r="N6" s="31" t="n">
        <v>0.95</v>
      </c>
    </row>
    <row r="7" s="50" customFormat="true" ht="0.6" hidden="false" customHeight="true" outlineLevel="0" collapsed="false">
      <c r="A7" s="32"/>
      <c r="B7" s="43" t="s">
        <v>37</v>
      </c>
      <c r="C7" s="40" t="s">
        <v>38</v>
      </c>
      <c r="D7" s="31" t="n">
        <v>0.85</v>
      </c>
      <c r="E7" s="31" t="n">
        <v>3.6</v>
      </c>
      <c r="F7" s="31" t="n">
        <v>4.9</v>
      </c>
      <c r="G7" s="31" t="n">
        <v>55.68</v>
      </c>
      <c r="H7" s="31" t="s">
        <v>39</v>
      </c>
      <c r="I7" s="31" t="n">
        <v>3.99</v>
      </c>
      <c r="J7" s="31" t="n">
        <v>0</v>
      </c>
      <c r="K7" s="31" t="n">
        <v>1.62</v>
      </c>
      <c r="L7" s="31" t="n">
        <v>21.3</v>
      </c>
      <c r="M7" s="31" t="n">
        <v>24.36</v>
      </c>
      <c r="N7" s="31" t="n">
        <v>12.4</v>
      </c>
    </row>
    <row r="8" s="50" customFormat="true" ht="15" hidden="false" customHeight="false" outlineLevel="0" collapsed="false">
      <c r="A8" s="32"/>
      <c r="B8" s="44" t="s">
        <v>104</v>
      </c>
      <c r="C8" s="28" t="s">
        <v>105</v>
      </c>
      <c r="D8" s="31" t="n">
        <v>3.09</v>
      </c>
      <c r="E8" s="31" t="n">
        <v>4.07</v>
      </c>
      <c r="F8" s="31" t="s">
        <v>106</v>
      </c>
      <c r="G8" s="31" t="n">
        <v>197</v>
      </c>
      <c r="H8" s="31" t="n">
        <v>0.03</v>
      </c>
      <c r="I8" s="31" t="n">
        <v>0</v>
      </c>
      <c r="J8" s="31" t="n">
        <v>20</v>
      </c>
      <c r="K8" s="31" t="n">
        <v>5.9</v>
      </c>
      <c r="L8" s="31" t="s">
        <v>107</v>
      </c>
      <c r="M8" s="31" t="n">
        <v>21.8</v>
      </c>
      <c r="N8" s="31" t="s">
        <v>108</v>
      </c>
    </row>
    <row r="9" s="50" customFormat="true" ht="15" hidden="false" customHeight="false" outlineLevel="0" collapsed="false">
      <c r="A9" s="73"/>
      <c r="B9" s="79" t="s">
        <v>63</v>
      </c>
      <c r="C9" s="66" t="n">
        <v>200</v>
      </c>
      <c r="D9" s="48" t="n">
        <v>3.52</v>
      </c>
      <c r="E9" s="48" t="n">
        <v>3.72</v>
      </c>
      <c r="F9" s="48" t="n">
        <v>25.49</v>
      </c>
      <c r="G9" s="48" t="n">
        <v>145.2</v>
      </c>
      <c r="H9" s="48" t="n">
        <v>0.04</v>
      </c>
      <c r="I9" s="31" t="n">
        <v>1.3</v>
      </c>
      <c r="J9" s="31" t="n">
        <v>0.01</v>
      </c>
      <c r="K9" s="31" t="n">
        <v>122</v>
      </c>
      <c r="L9" s="31" t="n">
        <v>90</v>
      </c>
      <c r="M9" s="31" t="n">
        <v>14</v>
      </c>
      <c r="N9" s="31" t="n">
        <v>0.56</v>
      </c>
    </row>
    <row r="10" s="50" customFormat="true" ht="15" hidden="false" customHeight="false" outlineLevel="0" collapsed="false">
      <c r="A10" s="32"/>
      <c r="B10" s="44" t="s">
        <v>29</v>
      </c>
      <c r="C10" s="28" t="s">
        <v>109</v>
      </c>
      <c r="D10" s="31" t="n">
        <v>2.28</v>
      </c>
      <c r="E10" s="31" t="n">
        <v>0.24</v>
      </c>
      <c r="F10" s="31" t="n">
        <v>14.76</v>
      </c>
      <c r="G10" s="30" t="n">
        <v>70.5</v>
      </c>
      <c r="H10" s="30" t="n">
        <v>0</v>
      </c>
      <c r="I10" s="30" t="n">
        <v>0</v>
      </c>
      <c r="J10" s="30" t="n">
        <v>0</v>
      </c>
      <c r="K10" s="30" t="n">
        <v>0</v>
      </c>
      <c r="L10" s="30" t="n">
        <v>0</v>
      </c>
      <c r="M10" s="30" t="n">
        <v>0</v>
      </c>
      <c r="N10" s="31" t="n">
        <v>0</v>
      </c>
    </row>
    <row r="11" s="50" customFormat="true" ht="15.75" hidden="false" customHeight="false" outlineLevel="0" collapsed="false">
      <c r="A11" s="32"/>
      <c r="B11" s="108" t="s">
        <v>110</v>
      </c>
      <c r="C11" s="28" t="s">
        <v>111</v>
      </c>
      <c r="D11" s="31" t="n">
        <v>1.5</v>
      </c>
      <c r="E11" s="31" t="n">
        <v>0.58</v>
      </c>
      <c r="F11" s="31" t="n">
        <v>10.28</v>
      </c>
      <c r="G11" s="31" t="n">
        <v>52.4</v>
      </c>
      <c r="H11" s="31" t="n">
        <v>0</v>
      </c>
      <c r="I11" s="31" t="n">
        <v>0</v>
      </c>
      <c r="J11" s="31" t="n">
        <v>0</v>
      </c>
      <c r="K11" s="31" t="n">
        <v>0</v>
      </c>
      <c r="L11" s="31" t="n">
        <v>0</v>
      </c>
      <c r="M11" s="31" t="n">
        <v>0</v>
      </c>
      <c r="N11" s="31" t="n">
        <v>0</v>
      </c>
    </row>
    <row r="12" s="50" customFormat="true" ht="15.75" hidden="false" customHeight="false" outlineLevel="0" collapsed="false">
      <c r="A12" s="32"/>
      <c r="B12" s="44" t="s">
        <v>112</v>
      </c>
      <c r="C12" s="28" t="s">
        <v>113</v>
      </c>
      <c r="D12" s="31" t="n">
        <v>2.5</v>
      </c>
      <c r="E12" s="31" t="n">
        <v>1.2</v>
      </c>
      <c r="F12" s="31" t="n">
        <v>16</v>
      </c>
      <c r="G12" s="30" t="n">
        <v>85</v>
      </c>
      <c r="H12" s="30" t="n">
        <v>0</v>
      </c>
      <c r="I12" s="30" t="n">
        <v>0.9</v>
      </c>
      <c r="J12" s="30" t="n">
        <v>25</v>
      </c>
      <c r="K12" s="30" t="n">
        <v>150</v>
      </c>
      <c r="L12" s="30" t="n">
        <v>118.8</v>
      </c>
      <c r="M12" s="30" t="n">
        <v>17.5</v>
      </c>
      <c r="N12" s="31" t="n">
        <v>0</v>
      </c>
    </row>
    <row r="13" s="50" customFormat="true" ht="15.75" hidden="false" customHeight="false" outlineLevel="0" collapsed="false">
      <c r="A13" s="32"/>
      <c r="B13" s="109" t="s">
        <v>35</v>
      </c>
      <c r="C13" s="64"/>
      <c r="D13" s="33"/>
      <c r="E13" s="33"/>
      <c r="F13" s="33"/>
      <c r="G13" s="65"/>
      <c r="H13" s="65"/>
      <c r="I13" s="65"/>
      <c r="J13" s="65"/>
      <c r="K13" s="65"/>
      <c r="L13" s="65"/>
      <c r="M13" s="65"/>
      <c r="N13" s="33"/>
    </row>
    <row r="14" s="50" customFormat="true" ht="27.7" hidden="false" customHeight="false" outlineLevel="0" collapsed="false">
      <c r="A14" s="32"/>
      <c r="B14" s="110" t="s">
        <v>114</v>
      </c>
      <c r="C14" s="111" t="n">
        <v>200</v>
      </c>
      <c r="D14" s="107" t="n">
        <v>2.15</v>
      </c>
      <c r="E14" s="107" t="n">
        <v>2.27</v>
      </c>
      <c r="F14" s="107" t="n">
        <v>13.71</v>
      </c>
      <c r="G14" s="107" t="n">
        <v>83.8</v>
      </c>
      <c r="H14" s="107" t="n">
        <v>0.09</v>
      </c>
      <c r="I14" s="107" t="n">
        <v>6.6</v>
      </c>
      <c r="J14" s="107" t="n">
        <v>0</v>
      </c>
      <c r="K14" s="31" t="n">
        <v>19.68</v>
      </c>
      <c r="L14" s="31" t="n">
        <v>53.32</v>
      </c>
      <c r="M14" s="31" t="n">
        <v>21.6</v>
      </c>
      <c r="N14" s="31" t="n">
        <v>0.87</v>
      </c>
    </row>
    <row r="15" s="50" customFormat="true" ht="15" hidden="false" customHeight="false" outlineLevel="0" collapsed="false">
      <c r="A15" s="32"/>
      <c r="B15" s="110" t="s">
        <v>115</v>
      </c>
      <c r="C15" s="60" t="s">
        <v>116</v>
      </c>
      <c r="D15" s="31" t="n">
        <v>6.62</v>
      </c>
      <c r="E15" s="31" t="n">
        <v>5.42</v>
      </c>
      <c r="F15" s="31" t="n">
        <v>31.73</v>
      </c>
      <c r="G15" s="31" t="n">
        <v>202.14</v>
      </c>
      <c r="H15" s="31" t="n">
        <v>0.07</v>
      </c>
      <c r="I15" s="31" t="n">
        <v>0</v>
      </c>
      <c r="J15" s="31" t="n">
        <v>25.2</v>
      </c>
      <c r="K15" s="31" t="n">
        <v>5.83</v>
      </c>
      <c r="L15" s="31" t="n">
        <v>44.6</v>
      </c>
      <c r="M15" s="31" t="n">
        <v>25.34</v>
      </c>
      <c r="N15" s="31" t="n">
        <v>1.33</v>
      </c>
    </row>
    <row r="16" s="1" customFormat="true" ht="19.5" hidden="false" customHeight="true" outlineLevel="0" collapsed="false">
      <c r="A16" s="32"/>
      <c r="B16" s="112" t="s">
        <v>117</v>
      </c>
      <c r="C16" s="40" t="s">
        <v>118</v>
      </c>
      <c r="D16" s="41" t="n">
        <v>12.51</v>
      </c>
      <c r="E16" s="41" t="n">
        <v>0.56</v>
      </c>
      <c r="F16" s="41" t="n">
        <v>0</v>
      </c>
      <c r="G16" s="41" t="n">
        <v>55.07</v>
      </c>
      <c r="H16" s="31" t="s">
        <v>119</v>
      </c>
      <c r="I16" s="31" t="n">
        <v>0.37</v>
      </c>
      <c r="J16" s="31" t="n">
        <v>0</v>
      </c>
      <c r="K16" s="31" t="n">
        <v>23.33</v>
      </c>
      <c r="L16" s="31" t="n">
        <v>0</v>
      </c>
      <c r="M16" s="31" t="n">
        <v>0</v>
      </c>
      <c r="N16" s="31" t="s">
        <v>108</v>
      </c>
    </row>
    <row r="17" s="50" customFormat="true" ht="15.75" hidden="false" customHeight="false" outlineLevel="0" collapsed="false">
      <c r="A17" s="32"/>
      <c r="B17" s="44" t="s">
        <v>120</v>
      </c>
      <c r="C17" s="28" t="s">
        <v>22</v>
      </c>
      <c r="D17" s="31" t="s">
        <v>121</v>
      </c>
      <c r="E17" s="31" t="n">
        <v>0</v>
      </c>
      <c r="F17" s="31" t="n">
        <v>24.76</v>
      </c>
      <c r="G17" s="30" t="n">
        <v>94.2</v>
      </c>
      <c r="H17" s="30" t="s">
        <v>122</v>
      </c>
      <c r="I17" s="30" t="n">
        <v>1.08</v>
      </c>
      <c r="J17" s="30" t="n">
        <v>0</v>
      </c>
      <c r="K17" s="30" t="n">
        <v>6.4</v>
      </c>
      <c r="L17" s="30" t="n">
        <v>3.6</v>
      </c>
      <c r="M17" s="30" t="s">
        <v>123</v>
      </c>
      <c r="N17" s="31" t="s">
        <v>124</v>
      </c>
    </row>
    <row r="18" s="50" customFormat="true" ht="15.75" hidden="false" customHeight="false" outlineLevel="0" collapsed="false">
      <c r="A18" s="32"/>
      <c r="B18" s="44" t="s">
        <v>29</v>
      </c>
      <c r="C18" s="28" t="s">
        <v>109</v>
      </c>
      <c r="D18" s="31" t="n">
        <v>2.28</v>
      </c>
      <c r="E18" s="31" t="n">
        <v>0.24</v>
      </c>
      <c r="F18" s="31" t="n">
        <v>14.76</v>
      </c>
      <c r="G18" s="30" t="n">
        <v>70.5</v>
      </c>
      <c r="H18" s="30" t="n">
        <v>0</v>
      </c>
      <c r="I18" s="30" t="n">
        <v>0</v>
      </c>
      <c r="J18" s="30" t="n">
        <v>0</v>
      </c>
      <c r="K18" s="30" t="n">
        <v>0</v>
      </c>
      <c r="L18" s="30" t="n">
        <v>0</v>
      </c>
      <c r="M18" s="30" t="n">
        <v>0</v>
      </c>
      <c r="N18" s="31" t="n">
        <v>0</v>
      </c>
    </row>
    <row r="19" s="50" customFormat="true" ht="15" hidden="false" customHeight="false" outlineLevel="0" collapsed="false">
      <c r="A19" s="32"/>
      <c r="B19" s="44" t="s">
        <v>125</v>
      </c>
      <c r="C19" s="28" t="s">
        <v>27</v>
      </c>
      <c r="D19" s="31" t="n">
        <v>3.75</v>
      </c>
      <c r="E19" s="31" t="n">
        <v>4.9</v>
      </c>
      <c r="F19" s="31" t="n">
        <v>37.2</v>
      </c>
      <c r="G19" s="30" t="n">
        <v>208.5</v>
      </c>
      <c r="H19" s="30" t="n">
        <v>0</v>
      </c>
      <c r="I19" s="30" t="n">
        <v>0</v>
      </c>
      <c r="J19" s="30" t="n">
        <v>0</v>
      </c>
      <c r="K19" s="30" t="n">
        <v>0</v>
      </c>
      <c r="L19" s="30" t="n">
        <v>0</v>
      </c>
      <c r="M19" s="30" t="n">
        <v>0</v>
      </c>
      <c r="N19" s="31" t="n">
        <v>0</v>
      </c>
    </row>
    <row r="20" s="50" customFormat="true" ht="15.75" hidden="false" customHeight="false" outlineLevel="0" collapsed="false">
      <c r="A20" s="32"/>
      <c r="B20" s="113" t="s">
        <v>48</v>
      </c>
      <c r="C20" s="40"/>
      <c r="D20" s="41"/>
      <c r="E20" s="41"/>
      <c r="F20" s="41"/>
      <c r="G20" s="42"/>
      <c r="H20" s="30"/>
      <c r="I20" s="30"/>
      <c r="J20" s="30"/>
      <c r="K20" s="30"/>
      <c r="L20" s="30"/>
      <c r="M20" s="30"/>
      <c r="N20" s="31"/>
    </row>
    <row r="21" s="50" customFormat="true" ht="15" hidden="false" customHeight="false" outlineLevel="0" collapsed="false">
      <c r="A21" s="32"/>
      <c r="B21" s="44" t="s">
        <v>103</v>
      </c>
      <c r="C21" s="107" t="n">
        <v>200</v>
      </c>
      <c r="D21" s="107" t="n">
        <v>1.45</v>
      </c>
      <c r="E21" s="107" t="n">
        <v>3.93</v>
      </c>
      <c r="F21" s="107" t="n">
        <v>100.2</v>
      </c>
      <c r="G21" s="107" t="n">
        <v>82</v>
      </c>
      <c r="H21" s="107" t="n">
        <v>0.04</v>
      </c>
      <c r="I21" s="107" t="n">
        <v>8.23</v>
      </c>
      <c r="J21" s="107" t="n">
        <v>0</v>
      </c>
      <c r="K21" s="31" t="n">
        <v>35.5</v>
      </c>
      <c r="L21" s="31" t="n">
        <v>42.58</v>
      </c>
      <c r="M21" s="31" t="n">
        <v>21</v>
      </c>
      <c r="N21" s="31" t="n">
        <v>0.95</v>
      </c>
    </row>
    <row r="22" s="50" customFormat="true" ht="17.25" hidden="false" customHeight="true" outlineLevel="0" collapsed="false">
      <c r="A22" s="32"/>
      <c r="B22" s="44" t="s">
        <v>126</v>
      </c>
      <c r="C22" s="28" t="s">
        <v>116</v>
      </c>
      <c r="D22" s="31" t="n">
        <v>8.95</v>
      </c>
      <c r="E22" s="31" t="n">
        <v>6.73</v>
      </c>
      <c r="F22" s="31" t="n">
        <v>43</v>
      </c>
      <c r="G22" s="30" t="n">
        <v>276.53</v>
      </c>
      <c r="H22" s="30" t="n">
        <v>0.22</v>
      </c>
      <c r="I22" s="30" t="n">
        <v>0</v>
      </c>
      <c r="J22" s="30" t="n">
        <v>0.02</v>
      </c>
      <c r="K22" s="30" t="n">
        <v>15.57</v>
      </c>
      <c r="L22" s="30" t="n">
        <v>250.2</v>
      </c>
      <c r="M22" s="30" t="n">
        <v>81</v>
      </c>
      <c r="N22" s="31" t="n">
        <v>4.73</v>
      </c>
    </row>
    <row r="23" s="50" customFormat="true" ht="15.75" hidden="false" customHeight="false" outlineLevel="0" collapsed="false">
      <c r="A23" s="32"/>
      <c r="B23" s="44" t="s">
        <v>127</v>
      </c>
      <c r="C23" s="28" t="s">
        <v>128</v>
      </c>
      <c r="D23" s="31" t="n">
        <v>7.78</v>
      </c>
      <c r="E23" s="31" t="n">
        <v>5.78</v>
      </c>
      <c r="F23" s="31" t="n">
        <v>7.85</v>
      </c>
      <c r="G23" s="30" t="n">
        <v>114.38</v>
      </c>
      <c r="H23" s="30" t="n">
        <v>0.05</v>
      </c>
      <c r="I23" s="30" t="n">
        <v>0.08</v>
      </c>
      <c r="J23" s="30" t="n">
        <v>14.38</v>
      </c>
      <c r="K23" s="30" t="n">
        <v>21.88</v>
      </c>
      <c r="L23" s="30" t="n">
        <v>83.19</v>
      </c>
      <c r="M23" s="30" t="n">
        <v>16.06</v>
      </c>
      <c r="N23" s="31" t="n">
        <v>0.75</v>
      </c>
    </row>
    <row r="24" s="50" customFormat="true" ht="15.75" hidden="false" customHeight="false" outlineLevel="0" collapsed="false">
      <c r="A24" s="32"/>
      <c r="B24" s="27" t="s">
        <v>129</v>
      </c>
      <c r="C24" s="28" t="s">
        <v>130</v>
      </c>
      <c r="D24" s="31" t="n">
        <v>4.51</v>
      </c>
      <c r="E24" s="31" t="n">
        <v>1.14</v>
      </c>
      <c r="F24" s="31" t="n">
        <v>7.71</v>
      </c>
      <c r="G24" s="30" t="n">
        <v>57.33</v>
      </c>
      <c r="H24" s="30" t="n">
        <v>0.01</v>
      </c>
      <c r="I24" s="30" t="n">
        <v>3.67</v>
      </c>
      <c r="J24" s="30" t="n">
        <v>0.01</v>
      </c>
      <c r="K24" s="30" t="n">
        <v>112.55</v>
      </c>
      <c r="L24" s="30" t="n">
        <v>185.54</v>
      </c>
      <c r="M24" s="31" t="n">
        <v>99.08</v>
      </c>
      <c r="N24" s="31" t="n">
        <v>18.42</v>
      </c>
      <c r="O24" s="31"/>
    </row>
    <row r="25" s="50" customFormat="true" ht="15.75" hidden="false" customHeight="false" outlineLevel="0" collapsed="false">
      <c r="A25" s="32"/>
      <c r="B25" s="44" t="s">
        <v>29</v>
      </c>
      <c r="C25" s="28" t="s">
        <v>109</v>
      </c>
      <c r="D25" s="31" t="n">
        <v>2.28</v>
      </c>
      <c r="E25" s="31" t="n">
        <v>0.24</v>
      </c>
      <c r="F25" s="31" t="n">
        <v>14.76</v>
      </c>
      <c r="G25" s="30" t="n">
        <v>70.5</v>
      </c>
      <c r="H25" s="30" t="n">
        <v>0</v>
      </c>
      <c r="I25" s="30" t="n">
        <v>0</v>
      </c>
      <c r="J25" s="30" t="n">
        <v>0</v>
      </c>
      <c r="K25" s="30" t="n">
        <v>0</v>
      </c>
      <c r="L25" s="30" t="n">
        <v>0</v>
      </c>
      <c r="M25" s="30" t="n">
        <v>0</v>
      </c>
      <c r="N25" s="31" t="n">
        <v>0</v>
      </c>
    </row>
    <row r="26" s="50" customFormat="true" ht="15.75" hidden="false" customHeight="false" outlineLevel="0" collapsed="false">
      <c r="A26" s="32"/>
      <c r="B26" s="44" t="s">
        <v>110</v>
      </c>
      <c r="C26" s="28" t="s">
        <v>111</v>
      </c>
      <c r="D26" s="31" t="n">
        <v>1.5</v>
      </c>
      <c r="E26" s="31" t="n">
        <v>0.58</v>
      </c>
      <c r="F26" s="31" t="n">
        <v>10.28</v>
      </c>
      <c r="G26" s="31" t="n">
        <v>52.4</v>
      </c>
      <c r="H26" s="31" t="n">
        <v>0</v>
      </c>
      <c r="I26" s="31" t="n">
        <v>0</v>
      </c>
      <c r="J26" s="31" t="n">
        <v>0</v>
      </c>
      <c r="K26" s="31" t="n">
        <v>0</v>
      </c>
      <c r="L26" s="31" t="n">
        <v>0</v>
      </c>
      <c r="M26" s="31" t="n">
        <v>0</v>
      </c>
      <c r="N26" s="31" t="n">
        <v>0</v>
      </c>
    </row>
    <row r="27" s="50" customFormat="true" ht="15.75" hidden="false" customHeight="false" outlineLevel="0" collapsed="false">
      <c r="A27" s="32"/>
      <c r="B27" s="44" t="s">
        <v>131</v>
      </c>
      <c r="C27" s="28" t="s">
        <v>33</v>
      </c>
      <c r="D27" s="31" t="n">
        <v>0.4</v>
      </c>
      <c r="E27" s="31" t="n">
        <v>0.4</v>
      </c>
      <c r="F27" s="31" t="n">
        <v>9.8</v>
      </c>
      <c r="G27" s="31" t="s">
        <v>132</v>
      </c>
      <c r="H27" s="31" t="n">
        <v>0.03</v>
      </c>
      <c r="I27" s="31" t="n">
        <v>10</v>
      </c>
      <c r="J27" s="31" t="n">
        <v>0</v>
      </c>
      <c r="K27" s="31" t="n">
        <v>10</v>
      </c>
      <c r="L27" s="31" t="n">
        <v>75.8</v>
      </c>
      <c r="M27" s="31" t="n">
        <v>0</v>
      </c>
      <c r="N27" s="31" t="n">
        <v>2.2</v>
      </c>
    </row>
    <row r="28" s="50" customFormat="true" ht="15.75" hidden="false" customHeight="false" outlineLevel="0" collapsed="false">
      <c r="A28" s="32"/>
      <c r="B28" s="113" t="s">
        <v>56</v>
      </c>
      <c r="C28" s="64"/>
      <c r="D28" s="114"/>
      <c r="E28" s="114"/>
      <c r="F28" s="114"/>
      <c r="G28" s="115"/>
      <c r="H28" s="115"/>
      <c r="I28" s="115"/>
      <c r="J28" s="115"/>
      <c r="K28" s="115"/>
      <c r="L28" s="115"/>
      <c r="M28" s="115"/>
      <c r="N28" s="114"/>
    </row>
    <row r="29" s="1" customFormat="true" ht="31.9" hidden="false" customHeight="true" outlineLevel="0" collapsed="false">
      <c r="A29" s="32"/>
      <c r="B29" s="110" t="s">
        <v>114</v>
      </c>
      <c r="C29" s="111" t="n">
        <v>200</v>
      </c>
      <c r="D29" s="107" t="n">
        <v>2.15</v>
      </c>
      <c r="E29" s="107" t="n">
        <v>2.27</v>
      </c>
      <c r="F29" s="107" t="n">
        <v>13.71</v>
      </c>
      <c r="G29" s="107" t="n">
        <v>83.8</v>
      </c>
      <c r="H29" s="107" t="n">
        <v>0.09</v>
      </c>
      <c r="I29" s="107" t="n">
        <v>6.6</v>
      </c>
      <c r="J29" s="107" t="n">
        <v>0</v>
      </c>
      <c r="K29" s="31" t="n">
        <v>19.68</v>
      </c>
      <c r="L29" s="31" t="n">
        <v>53.32</v>
      </c>
      <c r="M29" s="31" t="n">
        <v>21.6</v>
      </c>
      <c r="N29" s="31" t="n">
        <v>0.87</v>
      </c>
    </row>
    <row r="30" s="50" customFormat="true" ht="15.75" hidden="false" customHeight="false" outlineLevel="0" collapsed="false">
      <c r="A30" s="32"/>
      <c r="B30" s="110" t="s">
        <v>133</v>
      </c>
      <c r="C30" s="28" t="s">
        <v>116</v>
      </c>
      <c r="D30" s="31" t="n">
        <v>3.67</v>
      </c>
      <c r="E30" s="31" t="n">
        <v>5.76</v>
      </c>
      <c r="F30" s="31" t="n">
        <v>24.53</v>
      </c>
      <c r="G30" s="31" t="n">
        <v>164.7</v>
      </c>
      <c r="H30" s="31" t="n">
        <v>0.16</v>
      </c>
      <c r="I30" s="31" t="n">
        <v>21.8</v>
      </c>
      <c r="J30" s="31" t="n">
        <v>30.6</v>
      </c>
      <c r="K30" s="31" t="n">
        <v>44.37</v>
      </c>
      <c r="L30" s="31" t="n">
        <v>103.91</v>
      </c>
      <c r="M30" s="31" t="n">
        <v>33.3</v>
      </c>
      <c r="N30" s="31" t="n">
        <v>1.21</v>
      </c>
    </row>
    <row r="31" s="50" customFormat="true" ht="15.75" hidden="false" customHeight="false" outlineLevel="0" collapsed="false">
      <c r="A31" s="32"/>
      <c r="B31" s="44" t="s">
        <v>134</v>
      </c>
      <c r="C31" s="28" t="s">
        <v>33</v>
      </c>
      <c r="D31" s="31" t="n">
        <v>1.36</v>
      </c>
      <c r="E31" s="31" t="n">
        <v>6.18</v>
      </c>
      <c r="F31" s="31" t="n">
        <v>8.44</v>
      </c>
      <c r="G31" s="30" t="n">
        <v>94.8</v>
      </c>
      <c r="H31" s="30" t="n">
        <v>0.06</v>
      </c>
      <c r="I31" s="30" t="n">
        <v>10.25</v>
      </c>
      <c r="J31" s="30" t="n">
        <v>0</v>
      </c>
      <c r="K31" s="30" t="n">
        <v>23.2</v>
      </c>
      <c r="L31" s="30" t="n">
        <v>44.97</v>
      </c>
      <c r="M31" s="30" t="n">
        <v>20.75</v>
      </c>
      <c r="N31" s="31" t="n">
        <v>0.85</v>
      </c>
    </row>
    <row r="32" s="50" customFormat="true" ht="15" hidden="false" customHeight="false" outlineLevel="0" collapsed="false">
      <c r="A32" s="32"/>
      <c r="B32" s="32" t="s">
        <v>135</v>
      </c>
      <c r="C32" s="28" t="s">
        <v>22</v>
      </c>
      <c r="D32" s="31" t="n">
        <v>1.4</v>
      </c>
      <c r="E32" s="31" t="n">
        <v>0</v>
      </c>
      <c r="F32" s="31" t="n">
        <v>29</v>
      </c>
      <c r="G32" s="30" t="n">
        <v>122</v>
      </c>
      <c r="H32" s="30" t="n">
        <v>0</v>
      </c>
      <c r="I32" s="30" t="n">
        <v>0</v>
      </c>
      <c r="J32" s="30" t="n">
        <v>0</v>
      </c>
      <c r="K32" s="30" t="n">
        <v>1</v>
      </c>
      <c r="L32" s="30" t="n">
        <v>0</v>
      </c>
      <c r="M32" s="30" t="n">
        <v>0</v>
      </c>
      <c r="N32" s="31" t="n">
        <v>0.1</v>
      </c>
    </row>
    <row r="33" s="50" customFormat="true" ht="15" hidden="false" customHeight="false" outlineLevel="0" collapsed="false">
      <c r="A33" s="32"/>
      <c r="B33" s="44" t="s">
        <v>29</v>
      </c>
      <c r="C33" s="28" t="s">
        <v>109</v>
      </c>
      <c r="D33" s="31" t="n">
        <v>2.28</v>
      </c>
      <c r="E33" s="31" t="n">
        <v>0.24</v>
      </c>
      <c r="F33" s="31" t="n">
        <v>14.76</v>
      </c>
      <c r="G33" s="30" t="n">
        <v>70.5</v>
      </c>
      <c r="H33" s="30" t="n">
        <v>0</v>
      </c>
      <c r="I33" s="30" t="n">
        <v>0</v>
      </c>
      <c r="J33" s="30" t="n">
        <v>0</v>
      </c>
      <c r="K33" s="30" t="n">
        <v>0</v>
      </c>
      <c r="L33" s="30" t="n">
        <v>0</v>
      </c>
      <c r="M33" s="30" t="n">
        <v>0</v>
      </c>
      <c r="N33" s="31" t="n">
        <v>0</v>
      </c>
      <c r="O33" s="31"/>
    </row>
    <row r="34" s="50" customFormat="true" ht="15.75" hidden="false" customHeight="false" outlineLevel="0" collapsed="false">
      <c r="A34" s="32"/>
      <c r="B34" s="44" t="s">
        <v>136</v>
      </c>
      <c r="C34" s="28" t="s">
        <v>137</v>
      </c>
      <c r="D34" s="31" t="n">
        <v>3.84</v>
      </c>
      <c r="E34" s="31" t="n">
        <v>3.06</v>
      </c>
      <c r="F34" s="31" t="n">
        <v>48.75</v>
      </c>
      <c r="G34" s="30" t="n">
        <v>237.9</v>
      </c>
      <c r="H34" s="30" t="n">
        <v>0</v>
      </c>
      <c r="I34" s="30" t="n">
        <v>0</v>
      </c>
      <c r="J34" s="30" t="n">
        <v>0</v>
      </c>
      <c r="K34" s="30" t="n">
        <v>0</v>
      </c>
      <c r="L34" s="30" t="n">
        <v>0</v>
      </c>
      <c r="M34" s="30" t="n">
        <v>0</v>
      </c>
      <c r="N34" s="31" t="n">
        <v>0</v>
      </c>
      <c r="O34" s="116"/>
    </row>
    <row r="35" s="50" customFormat="true" ht="15.75" hidden="false" customHeight="false" outlineLevel="0" collapsed="false">
      <c r="A35" s="32"/>
      <c r="B35" s="113" t="s">
        <v>64</v>
      </c>
      <c r="C35" s="28"/>
      <c r="D35" s="31"/>
      <c r="E35" s="31"/>
      <c r="F35" s="31"/>
      <c r="G35" s="30"/>
      <c r="H35" s="30"/>
      <c r="I35" s="30"/>
      <c r="J35" s="30"/>
      <c r="K35" s="30"/>
      <c r="L35" s="30"/>
      <c r="M35" s="30"/>
      <c r="N35" s="31"/>
    </row>
    <row r="36" s="1" customFormat="true" ht="20.25" hidden="false" customHeight="true" outlineLevel="0" collapsed="false">
      <c r="A36" s="32"/>
      <c r="B36" s="44" t="s">
        <v>103</v>
      </c>
      <c r="C36" s="107" t="n">
        <v>200</v>
      </c>
      <c r="D36" s="107" t="n">
        <v>1.45</v>
      </c>
      <c r="E36" s="107" t="n">
        <v>3.93</v>
      </c>
      <c r="F36" s="107" t="n">
        <v>100.2</v>
      </c>
      <c r="G36" s="107" t="n">
        <v>82</v>
      </c>
      <c r="H36" s="107" t="n">
        <v>0.04</v>
      </c>
      <c r="I36" s="107" t="n">
        <v>8.23</v>
      </c>
      <c r="J36" s="107" t="n">
        <v>0</v>
      </c>
      <c r="K36" s="31" t="n">
        <v>35.5</v>
      </c>
      <c r="L36" s="31" t="n">
        <v>42.58</v>
      </c>
      <c r="M36" s="31" t="n">
        <v>21</v>
      </c>
      <c r="N36" s="31" t="n">
        <v>0.95</v>
      </c>
    </row>
    <row r="37" s="50" customFormat="true" ht="15.75" hidden="false" customHeight="false" outlineLevel="0" collapsed="false">
      <c r="A37" s="32"/>
      <c r="B37" s="44" t="s">
        <v>138</v>
      </c>
      <c r="C37" s="28" t="s">
        <v>139</v>
      </c>
      <c r="D37" s="31" t="n">
        <v>6.24</v>
      </c>
      <c r="E37" s="31" t="n">
        <v>8.1</v>
      </c>
      <c r="F37" s="31" t="n">
        <v>34.31</v>
      </c>
      <c r="G37" s="30" t="n">
        <v>234</v>
      </c>
      <c r="H37" s="30" t="n">
        <v>0.08</v>
      </c>
      <c r="I37" s="30" t="n">
        <v>1.03</v>
      </c>
      <c r="J37" s="30" t="n">
        <v>0</v>
      </c>
      <c r="K37" s="30" t="n">
        <v>104.1</v>
      </c>
      <c r="L37" s="30" t="n">
        <v>0</v>
      </c>
      <c r="M37" s="30" t="n">
        <v>0</v>
      </c>
      <c r="N37" s="31" t="n">
        <v>0.69</v>
      </c>
    </row>
    <row r="38" s="50" customFormat="true" ht="15.75" hidden="false" customHeight="false" outlineLevel="0" collapsed="false">
      <c r="A38" s="32"/>
      <c r="B38" s="27" t="s">
        <v>129</v>
      </c>
      <c r="C38" s="28" t="s">
        <v>130</v>
      </c>
      <c r="D38" s="31" t="n">
        <v>4.51</v>
      </c>
      <c r="E38" s="31" t="n">
        <v>1.14</v>
      </c>
      <c r="F38" s="31" t="n">
        <v>7.71</v>
      </c>
      <c r="G38" s="30" t="n">
        <v>57.33</v>
      </c>
      <c r="H38" s="30" t="n">
        <v>0.01</v>
      </c>
      <c r="I38" s="30" t="n">
        <v>3.67</v>
      </c>
      <c r="J38" s="30" t="n">
        <v>0.01</v>
      </c>
      <c r="K38" s="30" t="n">
        <v>112.55</v>
      </c>
      <c r="L38" s="30" t="n">
        <v>185.54</v>
      </c>
      <c r="M38" s="31" t="n">
        <v>99.08</v>
      </c>
      <c r="N38" s="31" t="n">
        <v>18.42</v>
      </c>
    </row>
    <row r="39" s="50" customFormat="true" ht="15.75" hidden="false" customHeight="false" outlineLevel="0" collapsed="false">
      <c r="A39" s="32"/>
      <c r="B39" s="44" t="s">
        <v>140</v>
      </c>
      <c r="C39" s="28" t="s">
        <v>33</v>
      </c>
      <c r="D39" s="31" t="n">
        <v>0.8</v>
      </c>
      <c r="E39" s="31" t="n">
        <v>0.2</v>
      </c>
      <c r="F39" s="31" t="n">
        <v>7.5</v>
      </c>
      <c r="G39" s="31" t="n">
        <v>38</v>
      </c>
      <c r="H39" s="31" t="n">
        <v>0</v>
      </c>
      <c r="I39" s="31" t="n">
        <v>38</v>
      </c>
      <c r="J39" s="31" t="n">
        <v>0</v>
      </c>
      <c r="K39" s="31" t="n">
        <v>0</v>
      </c>
      <c r="L39" s="31" t="n">
        <v>0</v>
      </c>
      <c r="M39" s="31" t="s">
        <v>123</v>
      </c>
      <c r="N39" s="31" t="n">
        <v>0</v>
      </c>
    </row>
    <row r="40" s="50" customFormat="true" ht="15.75" hidden="false" customHeight="false" outlineLevel="0" collapsed="false">
      <c r="A40" s="32"/>
      <c r="B40" s="44" t="s">
        <v>29</v>
      </c>
      <c r="C40" s="28" t="s">
        <v>109</v>
      </c>
      <c r="D40" s="31" t="n">
        <v>2.28</v>
      </c>
      <c r="E40" s="31" t="n">
        <v>0.24</v>
      </c>
      <c r="F40" s="31" t="n">
        <v>14.76</v>
      </c>
      <c r="G40" s="30" t="n">
        <v>70.5</v>
      </c>
      <c r="H40" s="30" t="n">
        <v>0</v>
      </c>
      <c r="I40" s="30" t="n">
        <v>0</v>
      </c>
      <c r="J40" s="30" t="n">
        <v>0</v>
      </c>
      <c r="K40" s="30" t="n">
        <v>0</v>
      </c>
      <c r="L40" s="30" t="n">
        <v>0</v>
      </c>
      <c r="M40" s="30" t="n">
        <v>0</v>
      </c>
      <c r="N40" s="31" t="n">
        <v>0</v>
      </c>
    </row>
    <row r="41" s="50" customFormat="true" ht="15.75" hidden="false" customHeight="false" outlineLevel="0" collapsed="false">
      <c r="A41" s="32"/>
      <c r="B41" s="44" t="s">
        <v>110</v>
      </c>
      <c r="C41" s="28" t="s">
        <v>111</v>
      </c>
      <c r="D41" s="31" t="n">
        <v>1.5</v>
      </c>
      <c r="E41" s="31" t="n">
        <v>0.58</v>
      </c>
      <c r="F41" s="31" t="n">
        <v>10.28</v>
      </c>
      <c r="G41" s="31" t="n">
        <v>52.4</v>
      </c>
      <c r="H41" s="31" t="n">
        <v>0</v>
      </c>
      <c r="I41" s="31" t="n">
        <v>0</v>
      </c>
      <c r="J41" s="31" t="n">
        <v>0</v>
      </c>
      <c r="K41" s="31" t="n">
        <v>0</v>
      </c>
      <c r="L41" s="31" t="n">
        <v>0</v>
      </c>
      <c r="M41" s="31" t="n">
        <v>0</v>
      </c>
      <c r="N41" s="31" t="n">
        <v>0</v>
      </c>
    </row>
    <row r="42" s="50" customFormat="true" ht="15.75" hidden="false" customHeight="false" outlineLevel="0" collapsed="false">
      <c r="A42" s="32"/>
      <c r="B42" s="117" t="s">
        <v>71</v>
      </c>
      <c r="C42" s="64"/>
      <c r="D42" s="33"/>
      <c r="E42" s="33"/>
      <c r="F42" s="33"/>
      <c r="G42" s="65"/>
      <c r="H42" s="65"/>
      <c r="I42" s="65"/>
      <c r="J42" s="65"/>
      <c r="K42" s="65"/>
      <c r="L42" s="65"/>
      <c r="M42" s="65"/>
      <c r="N42" s="33"/>
    </row>
    <row r="43" s="50" customFormat="true" ht="27.7" hidden="false" customHeight="false" outlineLevel="0" collapsed="false">
      <c r="A43" s="32"/>
      <c r="B43" s="110" t="s">
        <v>114</v>
      </c>
      <c r="C43" s="111" t="n">
        <v>200</v>
      </c>
      <c r="D43" s="107" t="n">
        <v>2.15</v>
      </c>
      <c r="E43" s="107" t="n">
        <v>2.27</v>
      </c>
      <c r="F43" s="107" t="n">
        <v>13.71</v>
      </c>
      <c r="G43" s="107" t="n">
        <v>83.8</v>
      </c>
      <c r="H43" s="107" t="n">
        <v>0.09</v>
      </c>
      <c r="I43" s="107" t="n">
        <v>6.6</v>
      </c>
      <c r="J43" s="107" t="n">
        <v>0</v>
      </c>
      <c r="K43" s="31" t="n">
        <v>19.68</v>
      </c>
      <c r="L43" s="31" t="n">
        <v>53.32</v>
      </c>
      <c r="M43" s="31" t="n">
        <v>21.6</v>
      </c>
      <c r="N43" s="31" t="n">
        <v>0.87</v>
      </c>
    </row>
    <row r="44" s="50" customFormat="true" ht="15.75" hidden="false" customHeight="false" outlineLevel="0" collapsed="false">
      <c r="A44" s="32"/>
      <c r="B44" s="110" t="s">
        <v>104</v>
      </c>
      <c r="C44" s="28" t="s">
        <v>105</v>
      </c>
      <c r="D44" s="31" t="n">
        <v>3.09</v>
      </c>
      <c r="E44" s="31" t="n">
        <v>4.07</v>
      </c>
      <c r="F44" s="31" t="s">
        <v>106</v>
      </c>
      <c r="G44" s="31" t="n">
        <v>197</v>
      </c>
      <c r="H44" s="31" t="n">
        <v>0.03</v>
      </c>
      <c r="I44" s="31" t="n">
        <v>0</v>
      </c>
      <c r="J44" s="31" t="n">
        <v>20</v>
      </c>
      <c r="K44" s="31" t="n">
        <v>5.9</v>
      </c>
      <c r="L44" s="31" t="s">
        <v>107</v>
      </c>
      <c r="M44" s="31" t="n">
        <v>21.8</v>
      </c>
      <c r="N44" s="31" t="s">
        <v>108</v>
      </c>
    </row>
    <row r="45" s="50" customFormat="true" ht="15.75" hidden="false" customHeight="false" outlineLevel="0" collapsed="false">
      <c r="A45" s="32"/>
      <c r="B45" s="74" t="s">
        <v>63</v>
      </c>
      <c r="C45" s="118" t="n">
        <v>200</v>
      </c>
      <c r="D45" s="119" t="n">
        <v>3.52</v>
      </c>
      <c r="E45" s="119" t="n">
        <v>3.72</v>
      </c>
      <c r="F45" s="119" t="n">
        <v>25.49</v>
      </c>
      <c r="G45" s="119" t="n">
        <v>145.2</v>
      </c>
      <c r="H45" s="119" t="n">
        <v>0.04</v>
      </c>
      <c r="I45" s="77" t="n">
        <v>1.3</v>
      </c>
      <c r="J45" s="77" t="n">
        <v>0.01</v>
      </c>
      <c r="K45" s="77" t="n">
        <v>122</v>
      </c>
      <c r="L45" s="77" t="n">
        <v>90</v>
      </c>
      <c r="M45" s="31" t="n">
        <v>14</v>
      </c>
      <c r="N45" s="31" t="n">
        <v>0.56</v>
      </c>
    </row>
    <row r="46" s="50" customFormat="true" ht="15.75" hidden="false" customHeight="false" outlineLevel="0" collapsed="false">
      <c r="A46" s="32"/>
      <c r="B46" s="44" t="s">
        <v>29</v>
      </c>
      <c r="C46" s="28" t="s">
        <v>109</v>
      </c>
      <c r="D46" s="31" t="n">
        <v>2.28</v>
      </c>
      <c r="E46" s="31" t="n">
        <v>0.24</v>
      </c>
      <c r="F46" s="31" t="n">
        <v>14.76</v>
      </c>
      <c r="G46" s="30" t="n">
        <v>70.5</v>
      </c>
      <c r="H46" s="30" t="n">
        <v>0</v>
      </c>
      <c r="I46" s="30" t="n">
        <v>0</v>
      </c>
      <c r="J46" s="30" t="n">
        <v>0</v>
      </c>
      <c r="K46" s="30" t="n">
        <v>0</v>
      </c>
      <c r="L46" s="30" t="n">
        <v>0</v>
      </c>
      <c r="M46" s="30" t="n">
        <v>0</v>
      </c>
      <c r="N46" s="31" t="n">
        <v>0</v>
      </c>
    </row>
    <row r="47" s="50" customFormat="true" ht="15.75" hidden="false" customHeight="false" outlineLevel="0" collapsed="false">
      <c r="A47" s="32"/>
      <c r="B47" s="44" t="s">
        <v>110</v>
      </c>
      <c r="C47" s="28" t="s">
        <v>111</v>
      </c>
      <c r="D47" s="31" t="n">
        <v>1.5</v>
      </c>
      <c r="E47" s="31" t="n">
        <v>0.58</v>
      </c>
      <c r="F47" s="31" t="n">
        <v>10.28</v>
      </c>
      <c r="G47" s="31" t="n">
        <v>52.4</v>
      </c>
      <c r="H47" s="31" t="n">
        <v>0</v>
      </c>
      <c r="I47" s="31" t="n">
        <v>0</v>
      </c>
      <c r="J47" s="31" t="n">
        <v>0</v>
      </c>
      <c r="K47" s="31" t="n">
        <v>0</v>
      </c>
      <c r="L47" s="31" t="n">
        <v>0</v>
      </c>
      <c r="M47" s="31" t="n">
        <v>0</v>
      </c>
      <c r="N47" s="31" t="n">
        <v>0</v>
      </c>
    </row>
    <row r="48" s="50" customFormat="true" ht="15.75" hidden="false" customHeight="false" outlineLevel="0" collapsed="false">
      <c r="A48" s="32"/>
      <c r="B48" s="44" t="s">
        <v>112</v>
      </c>
      <c r="C48" s="28" t="s">
        <v>113</v>
      </c>
      <c r="D48" s="31" t="n">
        <v>2.5</v>
      </c>
      <c r="E48" s="31" t="n">
        <v>1.2</v>
      </c>
      <c r="F48" s="31" t="n">
        <v>16</v>
      </c>
      <c r="G48" s="30" t="n">
        <v>85</v>
      </c>
      <c r="H48" s="30" t="n">
        <v>0</v>
      </c>
      <c r="I48" s="30" t="n">
        <v>0.9</v>
      </c>
      <c r="J48" s="30" t="n">
        <v>25</v>
      </c>
      <c r="K48" s="30" t="n">
        <v>150</v>
      </c>
      <c r="L48" s="30" t="n">
        <v>118.8</v>
      </c>
      <c r="M48" s="30" t="n">
        <v>17.5</v>
      </c>
      <c r="N48" s="31" t="n">
        <v>0</v>
      </c>
    </row>
    <row r="49" s="50" customFormat="true" ht="15.75" hidden="false" customHeight="false" outlineLevel="0" collapsed="false">
      <c r="A49" s="32"/>
      <c r="B49" s="117" t="s">
        <v>141</v>
      </c>
      <c r="C49" s="28"/>
      <c r="D49" s="31"/>
      <c r="E49" s="31"/>
      <c r="F49" s="31"/>
      <c r="G49" s="30"/>
      <c r="H49" s="30"/>
      <c r="I49" s="30"/>
      <c r="J49" s="30"/>
      <c r="K49" s="30"/>
      <c r="L49" s="30"/>
      <c r="M49" s="30"/>
      <c r="N49" s="31"/>
    </row>
    <row r="50" s="50" customFormat="true" ht="15.75" hidden="false" customHeight="false" outlineLevel="0" collapsed="false">
      <c r="A50" s="32"/>
      <c r="B50" s="44" t="s">
        <v>103</v>
      </c>
      <c r="C50" s="107" t="n">
        <v>200</v>
      </c>
      <c r="D50" s="107" t="n">
        <v>1.45</v>
      </c>
      <c r="E50" s="107" t="n">
        <v>3.93</v>
      </c>
      <c r="F50" s="107" t="n">
        <v>100.2</v>
      </c>
      <c r="G50" s="107" t="n">
        <v>82</v>
      </c>
      <c r="H50" s="107" t="n">
        <v>0.04</v>
      </c>
      <c r="I50" s="107" t="n">
        <v>8.23</v>
      </c>
      <c r="J50" s="107" t="n">
        <v>0</v>
      </c>
      <c r="K50" s="31" t="n">
        <v>35.5</v>
      </c>
      <c r="L50" s="31" t="n">
        <v>42.58</v>
      </c>
      <c r="M50" s="31" t="n">
        <v>21</v>
      </c>
      <c r="N50" s="31" t="n">
        <v>0.95</v>
      </c>
    </row>
    <row r="51" s="50" customFormat="true" ht="15.75" hidden="false" customHeight="false" outlineLevel="0" collapsed="false">
      <c r="A51" s="32"/>
      <c r="B51" s="44" t="s">
        <v>115</v>
      </c>
      <c r="C51" s="28" t="s">
        <v>116</v>
      </c>
      <c r="D51" s="31" t="n">
        <v>6.62</v>
      </c>
      <c r="E51" s="31" t="n">
        <v>5.42</v>
      </c>
      <c r="F51" s="31" t="n">
        <v>31.73</v>
      </c>
      <c r="G51" s="30" t="n">
        <v>202.14</v>
      </c>
      <c r="H51" s="30" t="n">
        <v>0.07</v>
      </c>
      <c r="I51" s="30" t="n">
        <v>0</v>
      </c>
      <c r="J51" s="30" t="n">
        <v>25.2</v>
      </c>
      <c r="K51" s="30" t="n">
        <v>5.83</v>
      </c>
      <c r="L51" s="30" t="n">
        <v>44.6</v>
      </c>
      <c r="M51" s="30" t="n">
        <v>25.34</v>
      </c>
      <c r="N51" s="31" t="n">
        <v>1.33</v>
      </c>
    </row>
    <row r="52" s="50" customFormat="true" ht="15.75" hidden="false" customHeight="false" outlineLevel="0" collapsed="false">
      <c r="A52" s="32"/>
      <c r="B52" s="112" t="s">
        <v>117</v>
      </c>
      <c r="C52" s="40" t="s">
        <v>118</v>
      </c>
      <c r="D52" s="41" t="n">
        <v>12.51</v>
      </c>
      <c r="E52" s="41" t="n">
        <v>0.56</v>
      </c>
      <c r="F52" s="41" t="n">
        <v>0</v>
      </c>
      <c r="G52" s="41" t="n">
        <v>55.07</v>
      </c>
      <c r="H52" s="31" t="s">
        <v>119</v>
      </c>
      <c r="I52" s="31" t="n">
        <v>0.37</v>
      </c>
      <c r="J52" s="31" t="n">
        <v>0</v>
      </c>
      <c r="K52" s="31" t="n">
        <v>23.33</v>
      </c>
      <c r="L52" s="31" t="n">
        <v>0</v>
      </c>
      <c r="M52" s="31" t="n">
        <v>0</v>
      </c>
      <c r="N52" s="31" t="s">
        <v>108</v>
      </c>
    </row>
    <row r="53" s="50" customFormat="true" ht="15.75" hidden="false" customHeight="false" outlineLevel="0" collapsed="false">
      <c r="A53" s="32"/>
      <c r="B53" s="44" t="s">
        <v>120</v>
      </c>
      <c r="C53" s="28" t="s">
        <v>22</v>
      </c>
      <c r="D53" s="31" t="s">
        <v>121</v>
      </c>
      <c r="E53" s="31" t="n">
        <v>0</v>
      </c>
      <c r="F53" s="31" t="n">
        <v>24.76</v>
      </c>
      <c r="G53" s="30" t="n">
        <v>94.2</v>
      </c>
      <c r="H53" s="30" t="s">
        <v>122</v>
      </c>
      <c r="I53" s="30" t="n">
        <v>1.08</v>
      </c>
      <c r="J53" s="30" t="n">
        <v>0</v>
      </c>
      <c r="K53" s="30" t="n">
        <v>6.4</v>
      </c>
      <c r="L53" s="30" t="n">
        <v>3.6</v>
      </c>
      <c r="M53" s="30" t="s">
        <v>123</v>
      </c>
      <c r="N53" s="31" t="s">
        <v>124</v>
      </c>
    </row>
    <row r="54" s="1" customFormat="true" ht="13.5" hidden="false" customHeight="true" outlineLevel="0" collapsed="false">
      <c r="A54" s="32"/>
      <c r="B54" s="44" t="s">
        <v>29</v>
      </c>
      <c r="C54" s="28" t="s">
        <v>109</v>
      </c>
      <c r="D54" s="31" t="n">
        <v>2.28</v>
      </c>
      <c r="E54" s="31" t="n">
        <v>0.24</v>
      </c>
      <c r="F54" s="31" t="n">
        <v>14.76</v>
      </c>
      <c r="G54" s="30" t="n">
        <v>70.5</v>
      </c>
      <c r="H54" s="30" t="n">
        <v>0</v>
      </c>
      <c r="I54" s="30" t="n">
        <v>0</v>
      </c>
      <c r="J54" s="30" t="n">
        <v>0</v>
      </c>
      <c r="K54" s="30" t="n">
        <v>0</v>
      </c>
      <c r="L54" s="30" t="n">
        <v>0</v>
      </c>
      <c r="M54" s="30" t="n">
        <v>0</v>
      </c>
      <c r="N54" s="31" t="n">
        <v>0</v>
      </c>
    </row>
    <row r="55" s="1" customFormat="true" ht="13.5" hidden="false" customHeight="true" outlineLevel="0" collapsed="false">
      <c r="A55" s="32"/>
      <c r="B55" s="44" t="s">
        <v>125</v>
      </c>
      <c r="C55" s="28" t="s">
        <v>27</v>
      </c>
      <c r="D55" s="31" t="n">
        <v>3.75</v>
      </c>
      <c r="E55" s="31" t="n">
        <v>4.9</v>
      </c>
      <c r="F55" s="31" t="n">
        <v>37.2</v>
      </c>
      <c r="G55" s="30" t="n">
        <v>208.5</v>
      </c>
      <c r="H55" s="30" t="n">
        <v>0</v>
      </c>
      <c r="I55" s="30" t="n">
        <v>0</v>
      </c>
      <c r="J55" s="30" t="n">
        <v>0</v>
      </c>
      <c r="K55" s="30" t="n">
        <v>0</v>
      </c>
      <c r="L55" s="30" t="n">
        <v>0</v>
      </c>
      <c r="M55" s="30" t="n">
        <v>0</v>
      </c>
      <c r="N55" s="31" t="n">
        <v>0</v>
      </c>
    </row>
    <row r="56" s="50" customFormat="true" ht="15.75" hidden="false" customHeight="false" outlineLevel="0" collapsed="false">
      <c r="A56" s="32"/>
      <c r="B56" s="109" t="s">
        <v>142</v>
      </c>
      <c r="C56" s="54"/>
      <c r="D56" s="120"/>
      <c r="E56" s="120"/>
      <c r="F56" s="120"/>
      <c r="G56" s="121"/>
      <c r="H56" s="65"/>
      <c r="I56" s="65"/>
      <c r="J56" s="65"/>
      <c r="K56" s="65"/>
      <c r="L56" s="65"/>
      <c r="M56" s="65"/>
      <c r="N56" s="33"/>
    </row>
    <row r="57" s="50" customFormat="true" ht="31.5" hidden="false" customHeight="false" outlineLevel="0" collapsed="false">
      <c r="A57" s="32"/>
      <c r="B57" s="110" t="s">
        <v>114</v>
      </c>
      <c r="C57" s="111" t="n">
        <v>200</v>
      </c>
      <c r="D57" s="107" t="n">
        <v>2.15</v>
      </c>
      <c r="E57" s="107" t="n">
        <v>2.27</v>
      </c>
      <c r="F57" s="107" t="n">
        <v>13.71</v>
      </c>
      <c r="G57" s="107" t="n">
        <v>83.8</v>
      </c>
      <c r="H57" s="107" t="n">
        <v>0.09</v>
      </c>
      <c r="I57" s="107" t="n">
        <v>6.6</v>
      </c>
      <c r="J57" s="107" t="n">
        <v>0</v>
      </c>
      <c r="K57" s="31" t="n">
        <v>19.68</v>
      </c>
      <c r="L57" s="31" t="n">
        <v>53.32</v>
      </c>
      <c r="M57" s="31" t="n">
        <v>21.6</v>
      </c>
      <c r="N57" s="31" t="n">
        <v>0.87</v>
      </c>
    </row>
    <row r="58" s="50" customFormat="true" ht="15.75" hidden="false" customHeight="false" outlineLevel="0" collapsed="false">
      <c r="A58" s="32"/>
      <c r="B58" s="110" t="s">
        <v>126</v>
      </c>
      <c r="C58" s="28" t="s">
        <v>116</v>
      </c>
      <c r="D58" s="31" t="n">
        <v>8.95</v>
      </c>
      <c r="E58" s="31" t="n">
        <v>6.73</v>
      </c>
      <c r="F58" s="31" t="n">
        <v>43</v>
      </c>
      <c r="G58" s="31" t="n">
        <v>276.53</v>
      </c>
      <c r="H58" s="31" t="n">
        <v>0.22</v>
      </c>
      <c r="I58" s="31" t="n">
        <v>0</v>
      </c>
      <c r="J58" s="31" t="n">
        <v>0.02</v>
      </c>
      <c r="K58" s="31" t="n">
        <v>15.57</v>
      </c>
      <c r="L58" s="31" t="n">
        <v>250.2</v>
      </c>
      <c r="M58" s="31" t="n">
        <v>81</v>
      </c>
      <c r="N58" s="31" t="n">
        <v>4.73</v>
      </c>
    </row>
    <row r="59" s="50" customFormat="true" ht="15.75" hidden="false" customHeight="false" outlineLevel="0" collapsed="false">
      <c r="A59" s="32"/>
      <c r="B59" s="44" t="s">
        <v>127</v>
      </c>
      <c r="C59" s="28" t="s">
        <v>128</v>
      </c>
      <c r="D59" s="31" t="n">
        <v>7.78</v>
      </c>
      <c r="E59" s="31" t="n">
        <v>5.78</v>
      </c>
      <c r="F59" s="31" t="n">
        <v>7.85</v>
      </c>
      <c r="G59" s="30" t="n">
        <v>114.38</v>
      </c>
      <c r="H59" s="30" t="n">
        <v>0.05</v>
      </c>
      <c r="I59" s="30" t="n">
        <v>0.08</v>
      </c>
      <c r="J59" s="30" t="n">
        <v>14.38</v>
      </c>
      <c r="K59" s="30" t="n">
        <v>21.88</v>
      </c>
      <c r="L59" s="30" t="n">
        <v>83.19</v>
      </c>
      <c r="M59" s="30" t="n">
        <v>16.06</v>
      </c>
      <c r="N59" s="31" t="n">
        <v>0.75</v>
      </c>
    </row>
    <row r="60" s="50" customFormat="true" ht="15.75" hidden="false" customHeight="false" outlineLevel="0" collapsed="false">
      <c r="A60" s="32"/>
      <c r="B60" s="27" t="s">
        <v>129</v>
      </c>
      <c r="C60" s="28" t="s">
        <v>130</v>
      </c>
      <c r="D60" s="31" t="n">
        <v>4.51</v>
      </c>
      <c r="E60" s="31" t="n">
        <v>1.14</v>
      </c>
      <c r="F60" s="31" t="n">
        <v>7.71</v>
      </c>
      <c r="G60" s="30" t="n">
        <v>57.33</v>
      </c>
      <c r="H60" s="30" t="n">
        <v>0.01</v>
      </c>
      <c r="I60" s="30" t="n">
        <v>3.67</v>
      </c>
      <c r="J60" s="30" t="n">
        <v>0.01</v>
      </c>
      <c r="K60" s="30" t="n">
        <v>112.55</v>
      </c>
      <c r="L60" s="30" t="n">
        <v>185.54</v>
      </c>
      <c r="M60" s="31" t="n">
        <v>99.08</v>
      </c>
      <c r="N60" s="31" t="n">
        <v>18.42</v>
      </c>
    </row>
    <row r="61" s="50" customFormat="true" ht="15.75" hidden="false" customHeight="false" outlineLevel="0" collapsed="false">
      <c r="A61" s="32"/>
      <c r="B61" s="44" t="s">
        <v>29</v>
      </c>
      <c r="C61" s="28" t="s">
        <v>109</v>
      </c>
      <c r="D61" s="31" t="n">
        <v>2.28</v>
      </c>
      <c r="E61" s="31" t="n">
        <v>0.24</v>
      </c>
      <c r="F61" s="31" t="n">
        <v>14.76</v>
      </c>
      <c r="G61" s="30" t="n">
        <v>70.5</v>
      </c>
      <c r="H61" s="30" t="n">
        <v>0</v>
      </c>
      <c r="I61" s="30" t="n">
        <v>0</v>
      </c>
      <c r="J61" s="30" t="n">
        <v>0</v>
      </c>
      <c r="K61" s="30" t="n">
        <v>0</v>
      </c>
      <c r="L61" s="30" t="n">
        <v>0</v>
      </c>
      <c r="M61" s="30" t="n">
        <v>0</v>
      </c>
      <c r="N61" s="31" t="n">
        <v>0</v>
      </c>
    </row>
    <row r="62" s="50" customFormat="true" ht="15.75" hidden="false" customHeight="false" outlineLevel="0" collapsed="false">
      <c r="A62" s="32"/>
      <c r="B62" s="44" t="s">
        <v>110</v>
      </c>
      <c r="C62" s="28" t="s">
        <v>111</v>
      </c>
      <c r="D62" s="31" t="n">
        <v>1.5</v>
      </c>
      <c r="E62" s="31" t="n">
        <v>0.58</v>
      </c>
      <c r="F62" s="31" t="n">
        <v>10.28</v>
      </c>
      <c r="G62" s="31" t="n">
        <v>52.4</v>
      </c>
      <c r="H62" s="31" t="n">
        <v>0</v>
      </c>
      <c r="I62" s="31" t="n">
        <v>0</v>
      </c>
      <c r="J62" s="31" t="n">
        <v>0</v>
      </c>
      <c r="K62" s="31" t="n">
        <v>0</v>
      </c>
      <c r="L62" s="31" t="n">
        <v>0</v>
      </c>
      <c r="M62" s="31" t="n">
        <v>0</v>
      </c>
      <c r="N62" s="31" t="n">
        <v>0</v>
      </c>
    </row>
    <row r="63" s="50" customFormat="true" ht="15.75" hidden="false" customHeight="false" outlineLevel="0" collapsed="false">
      <c r="A63" s="32"/>
      <c r="B63" s="109" t="s">
        <v>143</v>
      </c>
      <c r="C63" s="40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</row>
    <row r="64" s="50" customFormat="true" ht="15.75" hidden="false" customHeight="false" outlineLevel="0" collapsed="false">
      <c r="A64" s="32"/>
      <c r="B64" s="44" t="s">
        <v>103</v>
      </c>
      <c r="C64" s="107" t="n">
        <v>200</v>
      </c>
      <c r="D64" s="107" t="n">
        <v>1.45</v>
      </c>
      <c r="E64" s="107" t="n">
        <v>3.93</v>
      </c>
      <c r="F64" s="107" t="n">
        <v>100.2</v>
      </c>
      <c r="G64" s="107" t="n">
        <v>82</v>
      </c>
      <c r="H64" s="107" t="n">
        <v>0.04</v>
      </c>
      <c r="I64" s="107" t="n">
        <v>8.23</v>
      </c>
      <c r="J64" s="107" t="n">
        <v>0</v>
      </c>
      <c r="K64" s="31" t="n">
        <v>35.5</v>
      </c>
      <c r="L64" s="31" t="n">
        <v>42.58</v>
      </c>
      <c r="M64" s="31" t="n">
        <v>21</v>
      </c>
      <c r="N64" s="31" t="n">
        <v>0.95</v>
      </c>
    </row>
    <row r="65" s="50" customFormat="true" ht="15.75" hidden="false" customHeight="false" outlineLevel="0" collapsed="false">
      <c r="A65" s="32"/>
      <c r="B65" s="44" t="s">
        <v>133</v>
      </c>
      <c r="C65" s="28" t="s">
        <v>116</v>
      </c>
      <c r="D65" s="31" t="n">
        <v>3.67</v>
      </c>
      <c r="E65" s="31" t="n">
        <v>5.76</v>
      </c>
      <c r="F65" s="31" t="n">
        <v>24.53</v>
      </c>
      <c r="G65" s="30" t="n">
        <v>164.7</v>
      </c>
      <c r="H65" s="30" t="n">
        <v>0.16</v>
      </c>
      <c r="I65" s="30" t="n">
        <v>21.8</v>
      </c>
      <c r="J65" s="30" t="n">
        <v>30.6</v>
      </c>
      <c r="K65" s="30" t="n">
        <v>44.37</v>
      </c>
      <c r="L65" s="30" t="n">
        <v>103.91</v>
      </c>
      <c r="M65" s="30" t="n">
        <v>33.3</v>
      </c>
      <c r="N65" s="31" t="n">
        <v>1.21</v>
      </c>
    </row>
    <row r="66" s="50" customFormat="true" ht="15.75" hidden="false" customHeight="false" outlineLevel="0" collapsed="false">
      <c r="A66" s="32"/>
      <c r="B66" s="44" t="s">
        <v>134</v>
      </c>
      <c r="C66" s="28" t="s">
        <v>33</v>
      </c>
      <c r="D66" s="31" t="n">
        <v>1.36</v>
      </c>
      <c r="E66" s="31" t="n">
        <v>6.18</v>
      </c>
      <c r="F66" s="31" t="n">
        <v>8.44</v>
      </c>
      <c r="G66" s="30" t="n">
        <v>94.8</v>
      </c>
      <c r="H66" s="30" t="n">
        <v>0.06</v>
      </c>
      <c r="I66" s="30" t="n">
        <v>10.25</v>
      </c>
      <c r="J66" s="30" t="n">
        <v>0</v>
      </c>
      <c r="K66" s="30" t="n">
        <v>23.2</v>
      </c>
      <c r="L66" s="30" t="n">
        <v>44.97</v>
      </c>
      <c r="M66" s="30" t="n">
        <v>20.75</v>
      </c>
      <c r="N66" s="31" t="n">
        <v>0.85</v>
      </c>
    </row>
    <row r="67" s="50" customFormat="true" ht="15.75" hidden="false" customHeight="false" outlineLevel="0" collapsed="false">
      <c r="A67" s="32"/>
      <c r="B67" s="32" t="s">
        <v>135</v>
      </c>
      <c r="C67" s="28" t="s">
        <v>22</v>
      </c>
      <c r="D67" s="31" t="n">
        <v>1.4</v>
      </c>
      <c r="E67" s="31" t="n">
        <v>0</v>
      </c>
      <c r="F67" s="31" t="n">
        <v>29</v>
      </c>
      <c r="G67" s="30" t="n">
        <v>122</v>
      </c>
      <c r="H67" s="30" t="n">
        <v>0</v>
      </c>
      <c r="I67" s="30" t="n">
        <v>0</v>
      </c>
      <c r="J67" s="30" t="n">
        <v>0</v>
      </c>
      <c r="K67" s="30" t="n">
        <v>0</v>
      </c>
      <c r="L67" s="30" t="n">
        <v>0</v>
      </c>
      <c r="M67" s="30" t="n">
        <v>0</v>
      </c>
      <c r="N67" s="31" t="n">
        <v>0</v>
      </c>
    </row>
    <row r="68" s="50" customFormat="true" ht="15.75" hidden="false" customHeight="false" outlineLevel="0" collapsed="false">
      <c r="A68" s="32"/>
      <c r="B68" s="44" t="s">
        <v>29</v>
      </c>
      <c r="C68" s="28" t="s">
        <v>47</v>
      </c>
      <c r="D68" s="31" t="n">
        <v>2.28</v>
      </c>
      <c r="E68" s="31" t="n">
        <v>0.24</v>
      </c>
      <c r="F68" s="31" t="n">
        <v>14.76</v>
      </c>
      <c r="G68" s="30" t="n">
        <v>70.5</v>
      </c>
      <c r="H68" s="30" t="n">
        <v>0</v>
      </c>
      <c r="I68" s="30" t="n">
        <v>0</v>
      </c>
      <c r="J68" s="30" t="n">
        <v>0</v>
      </c>
      <c r="K68" s="30" t="n">
        <v>0</v>
      </c>
      <c r="L68" s="30" t="n">
        <v>0</v>
      </c>
      <c r="M68" s="30" t="n">
        <v>0</v>
      </c>
      <c r="N68" s="31" t="n">
        <v>0</v>
      </c>
    </row>
    <row r="69" s="50" customFormat="true" ht="15.75" hidden="false" customHeight="false" outlineLevel="0" collapsed="false">
      <c r="A69" s="32"/>
      <c r="B69" s="44" t="s">
        <v>136</v>
      </c>
      <c r="C69" s="28" t="s">
        <v>137</v>
      </c>
      <c r="D69" s="31" t="n">
        <v>3.84</v>
      </c>
      <c r="E69" s="31" t="n">
        <v>3.06</v>
      </c>
      <c r="F69" s="31" t="n">
        <v>48.75</v>
      </c>
      <c r="G69" s="30" t="n">
        <v>237.9</v>
      </c>
      <c r="H69" s="30" t="n">
        <v>0</v>
      </c>
      <c r="I69" s="30" t="n">
        <v>0</v>
      </c>
      <c r="J69" s="30" t="n">
        <v>0</v>
      </c>
      <c r="K69" s="30" t="n">
        <v>0</v>
      </c>
      <c r="L69" s="30" t="n">
        <v>0</v>
      </c>
      <c r="M69" s="30" t="n">
        <v>0</v>
      </c>
      <c r="N69" s="31" t="n">
        <v>0</v>
      </c>
    </row>
    <row r="70" s="50" customFormat="true" ht="15.75" hidden="false" customHeight="false" outlineLevel="0" collapsed="false">
      <c r="A70" s="32"/>
      <c r="B70" s="117" t="s">
        <v>144</v>
      </c>
      <c r="C70" s="64"/>
      <c r="D70" s="33"/>
      <c r="E70" s="33"/>
      <c r="F70" s="33"/>
      <c r="G70" s="65"/>
      <c r="H70" s="65"/>
      <c r="I70" s="65"/>
      <c r="J70" s="65"/>
      <c r="K70" s="65"/>
      <c r="L70" s="65"/>
      <c r="M70" s="65"/>
      <c r="N70" s="33"/>
    </row>
    <row r="71" s="50" customFormat="true" ht="31.5" hidden="false" customHeight="false" outlineLevel="0" collapsed="false">
      <c r="A71" s="32"/>
      <c r="B71" s="110" t="s">
        <v>114</v>
      </c>
      <c r="C71" s="111" t="n">
        <v>200</v>
      </c>
      <c r="D71" s="107" t="n">
        <v>2.15</v>
      </c>
      <c r="E71" s="107" t="n">
        <v>2.27</v>
      </c>
      <c r="F71" s="107" t="n">
        <v>13.71</v>
      </c>
      <c r="G71" s="107" t="n">
        <v>83.8</v>
      </c>
      <c r="H71" s="107" t="n">
        <v>0.09</v>
      </c>
      <c r="I71" s="107" t="n">
        <v>6.6</v>
      </c>
      <c r="J71" s="107" t="n">
        <v>0</v>
      </c>
      <c r="K71" s="31" t="n">
        <v>19.68</v>
      </c>
      <c r="L71" s="31" t="n">
        <v>53.32</v>
      </c>
      <c r="M71" s="31" t="n">
        <v>21.6</v>
      </c>
      <c r="N71" s="31" t="n">
        <v>0.87</v>
      </c>
    </row>
    <row r="72" s="50" customFormat="true" ht="16.5" hidden="false" customHeight="true" outlineLevel="0" collapsed="false">
      <c r="A72" s="32"/>
      <c r="B72" s="110" t="s">
        <v>138</v>
      </c>
      <c r="C72" s="28" t="s">
        <v>145</v>
      </c>
      <c r="D72" s="31" t="n">
        <v>6.24</v>
      </c>
      <c r="E72" s="31" t="n">
        <v>8.1</v>
      </c>
      <c r="F72" s="31" t="n">
        <v>34.31</v>
      </c>
      <c r="G72" s="31" t="n">
        <v>234</v>
      </c>
      <c r="H72" s="31" t="n">
        <v>0.08</v>
      </c>
      <c r="I72" s="31" t="n">
        <v>1.03</v>
      </c>
      <c r="J72" s="31" t="n">
        <v>0</v>
      </c>
      <c r="K72" s="31" t="n">
        <v>104.1</v>
      </c>
      <c r="L72" s="31" t="n">
        <v>0</v>
      </c>
      <c r="M72" s="31" t="n">
        <v>0</v>
      </c>
      <c r="N72" s="31" t="n">
        <v>0.69</v>
      </c>
    </row>
    <row r="73" s="50" customFormat="true" ht="16.5" hidden="false" customHeight="true" outlineLevel="0" collapsed="false">
      <c r="A73" s="32"/>
      <c r="B73" s="27" t="s">
        <v>129</v>
      </c>
      <c r="C73" s="28" t="s">
        <v>130</v>
      </c>
      <c r="D73" s="31" t="n">
        <v>4.51</v>
      </c>
      <c r="E73" s="31" t="n">
        <v>1.14</v>
      </c>
      <c r="F73" s="31" t="n">
        <v>7.71</v>
      </c>
      <c r="G73" s="30" t="n">
        <v>57.33</v>
      </c>
      <c r="H73" s="30" t="n">
        <v>0.01</v>
      </c>
      <c r="I73" s="30" t="n">
        <v>3.67</v>
      </c>
      <c r="J73" s="30" t="n">
        <v>0.01</v>
      </c>
      <c r="K73" s="30" t="n">
        <v>112.55</v>
      </c>
      <c r="L73" s="30" t="n">
        <v>185.54</v>
      </c>
      <c r="M73" s="31" t="n">
        <v>99.08</v>
      </c>
      <c r="N73" s="31" t="n">
        <v>18.42</v>
      </c>
    </row>
    <row r="74" s="50" customFormat="true" ht="16.5" hidden="false" customHeight="true" outlineLevel="0" collapsed="false">
      <c r="A74" s="32"/>
      <c r="B74" s="44" t="s">
        <v>146</v>
      </c>
      <c r="C74" s="28" t="s">
        <v>33</v>
      </c>
      <c r="D74" s="31" t="n">
        <v>0.4</v>
      </c>
      <c r="E74" s="31" t="n">
        <v>0.4</v>
      </c>
      <c r="F74" s="31" t="n">
        <v>9.8</v>
      </c>
      <c r="G74" s="31" t="s">
        <v>132</v>
      </c>
      <c r="H74" s="31" t="n">
        <v>0.03</v>
      </c>
      <c r="I74" s="31" t="n">
        <v>10</v>
      </c>
      <c r="J74" s="31" t="n">
        <v>0</v>
      </c>
      <c r="K74" s="31" t="n">
        <v>10</v>
      </c>
      <c r="L74" s="31" t="n">
        <v>75.8</v>
      </c>
      <c r="M74" s="31" t="n">
        <v>0</v>
      </c>
      <c r="N74" s="31" t="n">
        <v>2.2</v>
      </c>
    </row>
    <row r="75" s="50" customFormat="true" ht="16.5" hidden="false" customHeight="true" outlineLevel="0" collapsed="false">
      <c r="A75" s="32"/>
      <c r="B75" s="44" t="s">
        <v>29</v>
      </c>
      <c r="C75" s="28" t="s">
        <v>109</v>
      </c>
      <c r="D75" s="31" t="n">
        <v>2.28</v>
      </c>
      <c r="E75" s="31" t="n">
        <v>0.24</v>
      </c>
      <c r="F75" s="31" t="n">
        <v>14.76</v>
      </c>
      <c r="G75" s="30" t="n">
        <v>70.5</v>
      </c>
      <c r="H75" s="30" t="n">
        <v>0</v>
      </c>
      <c r="I75" s="30" t="n">
        <v>0</v>
      </c>
      <c r="J75" s="30" t="n">
        <v>0</v>
      </c>
      <c r="K75" s="30" t="n">
        <v>0</v>
      </c>
      <c r="L75" s="30" t="n">
        <v>0</v>
      </c>
      <c r="M75" s="30" t="n">
        <v>0</v>
      </c>
      <c r="N75" s="31" t="n">
        <v>0</v>
      </c>
    </row>
    <row r="76" s="50" customFormat="true" ht="16.5" hidden="false" customHeight="true" outlineLevel="0" collapsed="false">
      <c r="A76" s="32"/>
      <c r="B76" s="44" t="s">
        <v>110</v>
      </c>
      <c r="C76" s="28" t="s">
        <v>111</v>
      </c>
      <c r="D76" s="31" t="n">
        <v>1.5</v>
      </c>
      <c r="E76" s="31" t="n">
        <v>0.58</v>
      </c>
      <c r="F76" s="31" t="n">
        <v>10.28</v>
      </c>
      <c r="G76" s="31" t="n">
        <v>52.4</v>
      </c>
      <c r="H76" s="31" t="n">
        <v>0</v>
      </c>
      <c r="I76" s="31" t="n">
        <v>0</v>
      </c>
      <c r="J76" s="31" t="n">
        <v>0</v>
      </c>
      <c r="K76" s="31" t="n">
        <v>0</v>
      </c>
      <c r="L76" s="31" t="n">
        <v>0</v>
      </c>
      <c r="M76" s="31" t="n">
        <v>0</v>
      </c>
      <c r="N76" s="31" t="n">
        <v>0</v>
      </c>
    </row>
    <row r="77" s="50" customFormat="true" ht="16.5" hidden="false" customHeight="true" outlineLevel="0" collapsed="false">
      <c r="A77" s="32"/>
      <c r="B77" s="43"/>
      <c r="C77" s="40"/>
      <c r="D77" s="31"/>
      <c r="E77" s="31"/>
      <c r="F77" s="31"/>
      <c r="G77" s="30"/>
      <c r="H77" s="30"/>
      <c r="I77" s="30"/>
      <c r="J77" s="30"/>
      <c r="K77" s="30"/>
      <c r="L77" s="30"/>
      <c r="M77" s="30"/>
      <c r="N77" s="30"/>
    </row>
    <row r="78" s="50" customFormat="true" ht="16.5" hidden="false" customHeight="true" outlineLevel="0" collapsed="false">
      <c r="A78" s="32"/>
      <c r="B78" s="44"/>
      <c r="C78" s="28"/>
      <c r="D78" s="31"/>
      <c r="E78" s="31"/>
      <c r="F78" s="31"/>
      <c r="G78" s="30"/>
      <c r="H78" s="30"/>
      <c r="I78" s="30"/>
      <c r="J78" s="30"/>
      <c r="K78" s="30"/>
      <c r="L78" s="30"/>
      <c r="M78" s="30"/>
      <c r="N78" s="31"/>
    </row>
    <row r="79" s="50" customFormat="true" ht="16.5" hidden="false" customHeight="true" outlineLevel="0" collapsed="false">
      <c r="A79" s="32"/>
      <c r="B79" s="44"/>
      <c r="C79" s="28"/>
      <c r="D79" s="31"/>
      <c r="E79" s="31"/>
      <c r="F79" s="31"/>
      <c r="G79" s="30"/>
      <c r="H79" s="30"/>
      <c r="I79" s="30"/>
      <c r="J79" s="30"/>
      <c r="K79" s="30"/>
      <c r="L79" s="30"/>
      <c r="M79" s="30"/>
      <c r="N79" s="31"/>
    </row>
    <row r="80" s="50" customFormat="true" ht="16.5" hidden="false" customHeight="true" outlineLevel="0" collapsed="false">
      <c r="A80" s="32"/>
      <c r="B80" s="44"/>
      <c r="C80" s="28"/>
      <c r="D80" s="31"/>
      <c r="E80" s="31"/>
      <c r="F80" s="31"/>
      <c r="G80" s="30"/>
      <c r="H80" s="30"/>
      <c r="I80" s="30"/>
      <c r="J80" s="30"/>
      <c r="K80" s="30"/>
      <c r="L80" s="30"/>
      <c r="M80" s="30"/>
      <c r="N80" s="31"/>
    </row>
    <row r="81" s="50" customFormat="true" ht="15.75" hidden="false" customHeight="false" outlineLevel="0" collapsed="false">
      <c r="A81" s="32"/>
      <c r="B81" s="44"/>
      <c r="C81" s="28"/>
      <c r="D81" s="31"/>
      <c r="E81" s="31"/>
      <c r="F81" s="31"/>
      <c r="G81" s="30"/>
      <c r="H81" s="30"/>
      <c r="I81" s="30"/>
      <c r="J81" s="30"/>
      <c r="K81" s="30"/>
      <c r="L81" s="30"/>
      <c r="M81" s="30"/>
      <c r="N81" s="31"/>
    </row>
    <row r="82" s="1" customFormat="true" ht="20.25" hidden="false" customHeight="true" outlineLevel="0" collapsed="false">
      <c r="A82" s="32"/>
      <c r="B82" s="44"/>
      <c r="C82" s="28"/>
      <c r="D82" s="31"/>
      <c r="E82" s="31"/>
      <c r="F82" s="31"/>
      <c r="G82" s="30"/>
      <c r="H82" s="30"/>
      <c r="I82" s="30"/>
      <c r="J82" s="30"/>
      <c r="K82" s="30"/>
      <c r="L82" s="30"/>
      <c r="M82" s="30"/>
      <c r="N82" s="31"/>
    </row>
    <row r="83" s="50" customFormat="true" ht="15.75" hidden="false" customHeight="false" outlineLevel="0" collapsed="false">
      <c r="A83" s="32"/>
      <c r="B83" s="117"/>
      <c r="C83" s="2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</row>
    <row r="84" s="50" customFormat="true" ht="18.75" hidden="false" customHeight="false" outlineLevel="0" collapsed="false">
      <c r="A84" s="122"/>
      <c r="B84" s="123"/>
      <c r="C84" s="2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</row>
    <row r="85" s="50" customFormat="true" ht="15.75" hidden="false" customHeight="false" outlineLevel="0" collapsed="false">
      <c r="A85" s="122"/>
      <c r="B85" s="124"/>
      <c r="C85" s="2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</row>
    <row r="86" s="50" customFormat="true" ht="15.75" hidden="false" customHeight="false" outlineLevel="0" collapsed="false">
      <c r="A86" s="122"/>
      <c r="B86" s="125"/>
      <c r="C86" s="93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</row>
    <row r="87" s="50" customFormat="true" ht="15.75" hidden="false" customHeight="true" outlineLevel="0" collapsed="false">
      <c r="B87" s="95" t="s">
        <v>96</v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</row>
    <row r="88" s="50" customFormat="true" ht="15.75" hidden="false" customHeight="false" outlineLevel="0" collapsed="false">
      <c r="A88" s="1"/>
      <c r="B88" s="127"/>
      <c r="C88" s="127"/>
      <c r="D88" s="127"/>
      <c r="E88" s="127"/>
      <c r="F88" s="127"/>
      <c r="G88" s="127"/>
      <c r="H88" s="127"/>
      <c r="I88" s="128"/>
      <c r="J88" s="127"/>
      <c r="K88" s="127"/>
      <c r="L88" s="127"/>
      <c r="M88" s="127"/>
      <c r="N88" s="127" t="s">
        <v>97</v>
      </c>
    </row>
    <row r="89" s="50" customFormat="true" ht="15.75" hidden="false" customHeight="false" outlineLevel="0" collapsed="false">
      <c r="A89" s="1"/>
      <c r="B89" s="2"/>
      <c r="C89" s="2"/>
      <c r="D89" s="2"/>
      <c r="E89" s="2"/>
      <c r="F89" s="2"/>
      <c r="G89" s="2"/>
      <c r="H89" s="2"/>
      <c r="I89" s="1"/>
      <c r="J89" s="2"/>
      <c r="K89" s="2"/>
      <c r="L89" s="2"/>
      <c r="M89" s="2"/>
      <c r="N89" s="2"/>
    </row>
    <row r="90" s="50" customFormat="true" ht="15.75" hidden="false" customHeight="false" outlineLevel="0" collapsed="false">
      <c r="A90" s="1"/>
      <c r="B90" s="2"/>
      <c r="C90" s="2"/>
      <c r="D90" s="2"/>
      <c r="E90" s="2"/>
      <c r="F90" s="2"/>
      <c r="G90" s="2"/>
      <c r="H90" s="2"/>
      <c r="I90" s="1"/>
      <c r="J90" s="2"/>
      <c r="K90" s="2"/>
      <c r="L90" s="2"/>
      <c r="M90" s="2"/>
      <c r="N90" s="2"/>
    </row>
    <row r="91" s="78" customFormat="true" ht="15.75" hidden="false" customHeight="false" outlineLevel="0" collapsed="false">
      <c r="A91" s="1"/>
      <c r="B91" s="2"/>
      <c r="C91" s="2"/>
      <c r="D91" s="2"/>
      <c r="E91" s="2"/>
      <c r="F91" s="2"/>
      <c r="G91" s="2"/>
      <c r="H91" s="2"/>
      <c r="I91" s="1"/>
      <c r="J91" s="2"/>
      <c r="K91" s="2"/>
      <c r="L91" s="2"/>
      <c r="M91" s="2"/>
      <c r="N91" s="2"/>
    </row>
    <row r="92" customFormat="false" ht="20.25" hidden="false" customHeight="true" outlineLevel="0" collapsed="false"/>
    <row r="93" s="78" customFormat="true" ht="15.75" hidden="false" customHeight="false" outlineLevel="0" collapsed="false">
      <c r="A93" s="1"/>
      <c r="B93" s="2"/>
      <c r="C93" s="2"/>
      <c r="D93" s="2"/>
      <c r="E93" s="2"/>
      <c r="F93" s="2"/>
      <c r="G93" s="2"/>
      <c r="H93" s="2"/>
      <c r="I93" s="1"/>
      <c r="J93" s="2"/>
      <c r="K93" s="2"/>
      <c r="L93" s="2"/>
      <c r="M93" s="2"/>
      <c r="N93" s="2"/>
    </row>
    <row r="94" s="78" customFormat="true" ht="15.75" hidden="false" customHeight="false" outlineLevel="0" collapsed="false">
      <c r="A94" s="1"/>
      <c r="B94" s="2"/>
      <c r="C94" s="2"/>
      <c r="D94" s="2"/>
      <c r="E94" s="2"/>
      <c r="F94" s="2"/>
      <c r="G94" s="2"/>
      <c r="H94" s="2"/>
      <c r="I94" s="1"/>
      <c r="J94" s="2"/>
      <c r="K94" s="2"/>
      <c r="L94" s="2"/>
      <c r="M94" s="2"/>
      <c r="N94" s="2"/>
    </row>
    <row r="95" s="78" customFormat="true" ht="15.75" hidden="false" customHeight="false" outlineLevel="0" collapsed="false">
      <c r="A95" s="1"/>
      <c r="B95" s="2"/>
      <c r="C95" s="2"/>
      <c r="D95" s="2"/>
      <c r="E95" s="2"/>
      <c r="F95" s="2"/>
      <c r="G95" s="2"/>
      <c r="H95" s="2"/>
      <c r="I95" s="1"/>
      <c r="J95" s="2"/>
      <c r="K95" s="2"/>
      <c r="L95" s="2"/>
      <c r="M95" s="2"/>
      <c r="N95" s="2"/>
    </row>
    <row r="96" s="78" customFormat="true" ht="15.75" hidden="false" customHeight="false" outlineLevel="0" collapsed="false">
      <c r="A96" s="1"/>
      <c r="B96" s="2"/>
      <c r="C96" s="2"/>
      <c r="D96" s="2"/>
      <c r="E96" s="2"/>
      <c r="F96" s="2"/>
      <c r="G96" s="2"/>
      <c r="H96" s="2"/>
      <c r="I96" s="1"/>
      <c r="J96" s="2"/>
      <c r="K96" s="2"/>
      <c r="L96" s="2"/>
      <c r="M96" s="2"/>
      <c r="N96" s="2"/>
    </row>
    <row r="97" s="78" customFormat="true" ht="15.75" hidden="false" customHeight="false" outlineLevel="0" collapsed="false">
      <c r="A97" s="1"/>
      <c r="B97" s="2"/>
      <c r="C97" s="2"/>
      <c r="D97" s="2"/>
      <c r="E97" s="2"/>
      <c r="F97" s="2"/>
      <c r="G97" s="2"/>
      <c r="H97" s="2"/>
      <c r="I97" s="1"/>
      <c r="J97" s="2"/>
      <c r="K97" s="2"/>
      <c r="L97" s="2"/>
      <c r="M97" s="2"/>
      <c r="N97" s="2"/>
    </row>
    <row r="98" customFormat="false" ht="19.5" hidden="false" customHeight="true" outlineLevel="0" collapsed="false"/>
    <row r="99" s="78" customFormat="true" ht="15.75" hidden="false" customHeight="false" outlineLevel="0" collapsed="false">
      <c r="A99" s="1"/>
      <c r="B99" s="2"/>
      <c r="C99" s="2"/>
      <c r="D99" s="2"/>
      <c r="E99" s="2"/>
      <c r="F99" s="2"/>
      <c r="G99" s="2"/>
      <c r="H99" s="2"/>
      <c r="I99" s="1"/>
      <c r="J99" s="2"/>
      <c r="K99" s="2"/>
      <c r="L99" s="2"/>
      <c r="M99" s="2"/>
      <c r="N99" s="2"/>
    </row>
    <row r="100" s="78" customFormat="true" ht="15.75" hidden="false" customHeight="false" outlineLevel="0" collapsed="false">
      <c r="A100" s="1"/>
      <c r="B100" s="2"/>
      <c r="C100" s="2"/>
      <c r="D100" s="2"/>
      <c r="E100" s="2"/>
      <c r="F100" s="2"/>
      <c r="G100" s="2"/>
      <c r="H100" s="2"/>
      <c r="I100" s="1"/>
      <c r="J100" s="2"/>
      <c r="K100" s="2"/>
      <c r="L100" s="2"/>
      <c r="M100" s="2"/>
      <c r="N100" s="2"/>
    </row>
    <row r="101" s="78" customFormat="true" ht="15.75" hidden="false" customHeight="false" outlineLevel="0" collapsed="false">
      <c r="A101" s="1"/>
      <c r="B101" s="2"/>
      <c r="C101" s="2"/>
      <c r="D101" s="2"/>
      <c r="E101" s="2"/>
      <c r="F101" s="2"/>
      <c r="G101" s="2"/>
      <c r="H101" s="2"/>
      <c r="I101" s="1"/>
      <c r="J101" s="2"/>
      <c r="K101" s="2"/>
      <c r="L101" s="2"/>
      <c r="M101" s="2"/>
      <c r="N101" s="2"/>
    </row>
    <row r="102" s="78" customFormat="true" ht="15.75" hidden="false" customHeight="false" outlineLevel="0" collapsed="false">
      <c r="A102" s="1"/>
      <c r="B102" s="2"/>
      <c r="C102" s="2"/>
      <c r="D102" s="2"/>
      <c r="E102" s="2"/>
      <c r="F102" s="2"/>
      <c r="G102" s="2"/>
      <c r="H102" s="2"/>
      <c r="I102" s="1"/>
      <c r="J102" s="2"/>
      <c r="K102" s="2"/>
      <c r="L102" s="2"/>
      <c r="M102" s="2"/>
      <c r="N102" s="2"/>
    </row>
    <row r="103" s="78" customFormat="true" ht="15.75" hidden="false" customHeight="false" outlineLevel="0" collapsed="false">
      <c r="A103" s="1"/>
      <c r="B103" s="2"/>
      <c r="C103" s="2"/>
      <c r="D103" s="2"/>
      <c r="E103" s="2"/>
      <c r="F103" s="2"/>
      <c r="G103" s="2"/>
      <c r="H103" s="2"/>
      <c r="I103" s="1"/>
      <c r="J103" s="2"/>
      <c r="K103" s="2"/>
      <c r="L103" s="2"/>
      <c r="M103" s="2"/>
      <c r="N103" s="2"/>
    </row>
    <row r="104" s="78" customFormat="true" ht="15.75" hidden="false" customHeight="false" outlineLevel="0" collapsed="false">
      <c r="A104" s="1"/>
      <c r="B104" s="2"/>
      <c r="C104" s="2"/>
      <c r="D104" s="2"/>
      <c r="E104" s="2"/>
      <c r="F104" s="2"/>
      <c r="G104" s="2"/>
      <c r="H104" s="2"/>
      <c r="I104" s="1"/>
      <c r="J104" s="2"/>
      <c r="K104" s="2"/>
      <c r="L104" s="2"/>
      <c r="M104" s="2"/>
      <c r="N104" s="2"/>
    </row>
    <row r="105" s="78" customFormat="true" ht="15.75" hidden="false" customHeight="false" outlineLevel="0" collapsed="false">
      <c r="A105" s="1"/>
      <c r="B105" s="2"/>
      <c r="C105" s="2"/>
      <c r="D105" s="2"/>
      <c r="E105" s="2"/>
      <c r="F105" s="2"/>
      <c r="G105" s="2"/>
      <c r="H105" s="2"/>
      <c r="I105" s="1"/>
      <c r="J105" s="2"/>
      <c r="K105" s="2"/>
      <c r="L105" s="2"/>
      <c r="M105" s="2"/>
      <c r="N105" s="2"/>
    </row>
    <row r="106" s="78" customFormat="true" ht="16.5" hidden="false" customHeight="true" outlineLevel="0" collapsed="false">
      <c r="A106" s="1"/>
      <c r="B106" s="2"/>
      <c r="C106" s="2"/>
      <c r="D106" s="2"/>
      <c r="E106" s="2"/>
      <c r="F106" s="2"/>
      <c r="G106" s="2"/>
      <c r="H106" s="2"/>
      <c r="I106" s="1"/>
      <c r="J106" s="2"/>
      <c r="K106" s="2"/>
      <c r="L106" s="2"/>
      <c r="M106" s="2"/>
      <c r="N106" s="2"/>
    </row>
    <row r="107" s="78" customFormat="true" ht="15.75" hidden="false" customHeight="false" outlineLevel="0" collapsed="false">
      <c r="A107" s="1"/>
      <c r="B107" s="2"/>
      <c r="C107" s="2"/>
      <c r="D107" s="2"/>
      <c r="E107" s="2"/>
      <c r="F107" s="2"/>
      <c r="G107" s="2"/>
      <c r="H107" s="2"/>
      <c r="I107" s="1"/>
      <c r="J107" s="2"/>
      <c r="K107" s="2"/>
      <c r="L107" s="2"/>
      <c r="M107" s="2"/>
      <c r="N107" s="2"/>
    </row>
    <row r="108" s="78" customFormat="true" ht="15.75" hidden="false" customHeight="false" outlineLevel="0" collapsed="false">
      <c r="A108" s="1"/>
      <c r="B108" s="2"/>
      <c r="C108" s="2"/>
      <c r="D108" s="2"/>
      <c r="E108" s="2"/>
      <c r="F108" s="2"/>
      <c r="G108" s="2"/>
      <c r="H108" s="2"/>
      <c r="I108" s="1"/>
      <c r="J108" s="2"/>
      <c r="K108" s="2"/>
      <c r="L108" s="2"/>
      <c r="M108" s="2"/>
      <c r="N108" s="2"/>
    </row>
    <row r="109" s="78" customFormat="true" ht="15.75" hidden="false" customHeight="false" outlineLevel="0" collapsed="false">
      <c r="A109" s="1"/>
      <c r="B109" s="2"/>
      <c r="C109" s="2"/>
      <c r="D109" s="2"/>
      <c r="E109" s="2"/>
      <c r="F109" s="2"/>
      <c r="G109" s="2"/>
      <c r="H109" s="2"/>
      <c r="I109" s="1"/>
      <c r="J109" s="2"/>
      <c r="K109" s="2"/>
      <c r="L109" s="2"/>
      <c r="M109" s="2"/>
      <c r="N109" s="2"/>
    </row>
    <row r="110" s="78" customFormat="true" ht="15.75" hidden="false" customHeight="false" outlineLevel="0" collapsed="false">
      <c r="A110" s="1"/>
      <c r="B110" s="2"/>
      <c r="C110" s="2"/>
      <c r="D110" s="2"/>
      <c r="E110" s="2"/>
      <c r="F110" s="2"/>
      <c r="G110" s="2"/>
      <c r="H110" s="2"/>
      <c r="I110" s="1"/>
      <c r="J110" s="2"/>
      <c r="K110" s="2"/>
      <c r="L110" s="2"/>
      <c r="M110" s="2"/>
      <c r="N110" s="2"/>
    </row>
    <row r="111" s="78" customFormat="true" ht="15.75" hidden="false" customHeight="false" outlineLevel="0" collapsed="false">
      <c r="A111" s="1"/>
      <c r="B111" s="2"/>
      <c r="C111" s="2"/>
      <c r="D111" s="2"/>
      <c r="E111" s="2"/>
      <c r="F111" s="2"/>
      <c r="G111" s="2"/>
      <c r="H111" s="2"/>
      <c r="I111" s="1"/>
      <c r="J111" s="2"/>
      <c r="K111" s="2"/>
      <c r="L111" s="2"/>
      <c r="M111" s="2"/>
      <c r="N111" s="2"/>
    </row>
    <row r="112" s="78" customFormat="true" ht="15.75" hidden="false" customHeight="false" outlineLevel="0" collapsed="false">
      <c r="A112" s="1"/>
      <c r="B112" s="2"/>
      <c r="C112" s="2"/>
      <c r="D112" s="2"/>
      <c r="E112" s="2"/>
      <c r="F112" s="2"/>
      <c r="G112" s="2"/>
      <c r="H112" s="2"/>
      <c r="I112" s="1"/>
      <c r="J112" s="2"/>
      <c r="K112" s="2"/>
      <c r="L112" s="2"/>
      <c r="M112" s="2"/>
      <c r="N112" s="2"/>
    </row>
    <row r="113" s="78" customFormat="true" ht="15.75" hidden="false" customHeight="false" outlineLevel="0" collapsed="false">
      <c r="A113" s="1"/>
      <c r="B113" s="2"/>
      <c r="C113" s="2"/>
      <c r="D113" s="2"/>
      <c r="E113" s="2"/>
      <c r="F113" s="2"/>
      <c r="G113" s="2"/>
      <c r="H113" s="2"/>
      <c r="I113" s="1"/>
      <c r="J113" s="2"/>
      <c r="K113" s="2"/>
      <c r="L113" s="2"/>
      <c r="M113" s="2"/>
      <c r="N113" s="2"/>
    </row>
    <row r="114" customFormat="false" ht="84" hidden="false" customHeight="true" outlineLevel="0" collapsed="false"/>
  </sheetData>
  <mergeCells count="11">
    <mergeCell ref="B1:N1"/>
    <mergeCell ref="A3:A4"/>
    <mergeCell ref="B3:B4"/>
    <mergeCell ref="C3:C4"/>
    <mergeCell ref="D3:D4"/>
    <mergeCell ref="E3:E4"/>
    <mergeCell ref="F3:F4"/>
    <mergeCell ref="G3:G4"/>
    <mergeCell ref="H3:J3"/>
    <mergeCell ref="K3:N3"/>
    <mergeCell ref="B87:N8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10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B9" activeCellId="0" sqref="B9"/>
    </sheetView>
  </sheetViews>
  <sheetFormatPr defaultColWidth="9.13671875" defaultRowHeight="15" zeroHeight="false" outlineLevelRow="0" outlineLevelCol="0"/>
  <cols>
    <col collapsed="false" customWidth="true" hidden="false" outlineLevel="0" max="1" min="1" style="78" width="14.57"/>
    <col collapsed="false" customWidth="true" hidden="false" outlineLevel="0" max="2" min="2" style="78" width="41.87"/>
    <col collapsed="false" customWidth="true" hidden="false" outlineLevel="0" max="3" min="3" style="78" width="11.86"/>
    <col collapsed="false" customWidth="true" hidden="false" outlineLevel="0" max="4" min="4" style="78" width="9.29"/>
    <col collapsed="false" customWidth="true" hidden="false" outlineLevel="0" max="6" min="5" style="78" width="10.58"/>
    <col collapsed="false" customWidth="true" hidden="false" outlineLevel="0" max="7" min="7" style="78" width="11.99"/>
    <col collapsed="false" customWidth="true" hidden="false" outlineLevel="0" max="9" min="8" style="78" width="9.29"/>
    <col collapsed="false" customWidth="true" hidden="false" outlineLevel="0" max="10" min="10" style="78" width="10.71"/>
    <col collapsed="false" customWidth="true" hidden="false" outlineLevel="0" max="12" min="11" style="78" width="10.85"/>
    <col collapsed="false" customWidth="true" hidden="false" outlineLevel="0" max="13" min="13" style="78" width="10.58"/>
    <col collapsed="false" customWidth="true" hidden="false" outlineLevel="0" max="14" min="14" style="78" width="9.29"/>
    <col collapsed="false" customWidth="false" hidden="false" outlineLevel="0" max="253" min="15" style="78" width="9.13"/>
    <col collapsed="false" customWidth="true" hidden="false" outlineLevel="0" max="254" min="254" style="78" width="41.87"/>
    <col collapsed="false" customWidth="true" hidden="false" outlineLevel="0" max="255" min="255" style="78" width="11.86"/>
    <col collapsed="false" customWidth="true" hidden="false" outlineLevel="0" max="256" min="256" style="78" width="9.29"/>
    <col collapsed="false" customWidth="true" hidden="false" outlineLevel="0" max="258" min="257" style="78" width="10.58"/>
    <col collapsed="false" customWidth="true" hidden="false" outlineLevel="0" max="259" min="259" style="78" width="11.99"/>
    <col collapsed="false" customWidth="true" hidden="false" outlineLevel="0" max="261" min="260" style="78" width="9.29"/>
    <col collapsed="false" customWidth="true" hidden="false" outlineLevel="0" max="263" min="262" style="78" width="10.71"/>
    <col collapsed="false" customWidth="true" hidden="false" outlineLevel="0" max="265" min="264" style="78" width="10.85"/>
    <col collapsed="false" customWidth="true" hidden="false" outlineLevel="0" max="266" min="266" style="78" width="10.58"/>
    <col collapsed="false" customWidth="true" hidden="false" outlineLevel="0" max="267" min="267" style="78" width="9.29"/>
    <col collapsed="false" customWidth="false" hidden="false" outlineLevel="0" max="509" min="268" style="78" width="9.13"/>
    <col collapsed="false" customWidth="true" hidden="false" outlineLevel="0" max="510" min="510" style="78" width="41.87"/>
    <col collapsed="false" customWidth="true" hidden="false" outlineLevel="0" max="511" min="511" style="78" width="11.86"/>
    <col collapsed="false" customWidth="true" hidden="false" outlineLevel="0" max="512" min="512" style="78" width="9.29"/>
    <col collapsed="false" customWidth="true" hidden="false" outlineLevel="0" max="514" min="513" style="78" width="10.58"/>
    <col collapsed="false" customWidth="true" hidden="false" outlineLevel="0" max="515" min="515" style="78" width="11.99"/>
    <col collapsed="false" customWidth="true" hidden="false" outlineLevel="0" max="517" min="516" style="78" width="9.29"/>
    <col collapsed="false" customWidth="true" hidden="false" outlineLevel="0" max="519" min="518" style="78" width="10.71"/>
    <col collapsed="false" customWidth="true" hidden="false" outlineLevel="0" max="521" min="520" style="78" width="10.85"/>
    <col collapsed="false" customWidth="true" hidden="false" outlineLevel="0" max="522" min="522" style="78" width="10.58"/>
    <col collapsed="false" customWidth="true" hidden="false" outlineLevel="0" max="523" min="523" style="78" width="9.29"/>
    <col collapsed="false" customWidth="false" hidden="false" outlineLevel="0" max="765" min="524" style="78" width="9.13"/>
    <col collapsed="false" customWidth="true" hidden="false" outlineLevel="0" max="766" min="766" style="78" width="41.87"/>
    <col collapsed="false" customWidth="true" hidden="false" outlineLevel="0" max="767" min="767" style="78" width="11.86"/>
    <col collapsed="false" customWidth="true" hidden="false" outlineLevel="0" max="768" min="768" style="78" width="9.29"/>
    <col collapsed="false" customWidth="true" hidden="false" outlineLevel="0" max="770" min="769" style="78" width="10.58"/>
    <col collapsed="false" customWidth="true" hidden="false" outlineLevel="0" max="771" min="771" style="78" width="11.99"/>
    <col collapsed="false" customWidth="true" hidden="false" outlineLevel="0" max="773" min="772" style="78" width="9.29"/>
    <col collapsed="false" customWidth="true" hidden="false" outlineLevel="0" max="775" min="774" style="78" width="10.71"/>
    <col collapsed="false" customWidth="true" hidden="false" outlineLevel="0" max="777" min="776" style="78" width="10.85"/>
    <col collapsed="false" customWidth="true" hidden="false" outlineLevel="0" max="778" min="778" style="78" width="10.58"/>
    <col collapsed="false" customWidth="true" hidden="false" outlineLevel="0" max="779" min="779" style="78" width="9.29"/>
    <col collapsed="false" customWidth="false" hidden="false" outlineLevel="0" max="1021" min="780" style="78" width="9.13"/>
    <col collapsed="false" customWidth="true" hidden="false" outlineLevel="0" max="1022" min="1022" style="78" width="41.87"/>
    <col collapsed="false" customWidth="true" hidden="false" outlineLevel="0" max="1023" min="1023" style="78" width="11.86"/>
    <col collapsed="false" customWidth="true" hidden="false" outlineLevel="0" max="1024" min="1024" style="78" width="9.29"/>
  </cols>
  <sheetData>
    <row r="1" customFormat="false" ht="15.75" hidden="false" customHeight="false" outlineLevel="0" collapsed="false">
      <c r="A1" s="50"/>
      <c r="B1" s="129" t="s">
        <v>147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50"/>
    </row>
    <row r="2" customFormat="false" ht="15.75" hidden="false" customHeight="false" outlineLevel="0" collapsed="false">
      <c r="A2" s="50"/>
      <c r="B2" s="130"/>
      <c r="C2" s="130"/>
      <c r="D2" s="130"/>
      <c r="E2" s="130"/>
      <c r="F2" s="130"/>
      <c r="G2" s="130"/>
      <c r="H2" s="131"/>
      <c r="I2" s="131"/>
      <c r="J2" s="131"/>
      <c r="K2" s="131"/>
      <c r="L2" s="131"/>
      <c r="M2" s="131"/>
      <c r="N2" s="131"/>
      <c r="O2" s="50"/>
    </row>
    <row r="3" customFormat="false" ht="15.75" hidden="false" customHeight="true" outlineLevel="0" collapsed="false">
      <c r="A3" s="8" t="s">
        <v>2</v>
      </c>
      <c r="B3" s="132" t="s">
        <v>3</v>
      </c>
      <c r="C3" s="8" t="s">
        <v>148</v>
      </c>
      <c r="D3" s="102" t="s">
        <v>5</v>
      </c>
      <c r="E3" s="102" t="s">
        <v>6</v>
      </c>
      <c r="F3" s="102" t="s">
        <v>7</v>
      </c>
      <c r="G3" s="102" t="s">
        <v>8</v>
      </c>
      <c r="H3" s="102" t="s">
        <v>9</v>
      </c>
      <c r="I3" s="102"/>
      <c r="J3" s="102"/>
      <c r="K3" s="102" t="s">
        <v>10</v>
      </c>
      <c r="L3" s="102"/>
      <c r="M3" s="102"/>
      <c r="N3" s="102"/>
      <c r="O3" s="50"/>
    </row>
    <row r="4" customFormat="false" ht="14.25" hidden="false" customHeight="true" outlineLevel="0" collapsed="false">
      <c r="A4" s="8"/>
      <c r="B4" s="132"/>
      <c r="C4" s="8"/>
      <c r="D4" s="102"/>
      <c r="E4" s="102"/>
      <c r="F4" s="102"/>
      <c r="G4" s="102"/>
      <c r="H4" s="102" t="s">
        <v>11</v>
      </c>
      <c r="I4" s="102" t="s">
        <v>12</v>
      </c>
      <c r="J4" s="102" t="s">
        <v>13</v>
      </c>
      <c r="K4" s="102" t="s">
        <v>14</v>
      </c>
      <c r="L4" s="102" t="s">
        <v>15</v>
      </c>
      <c r="M4" s="102" t="s">
        <v>16</v>
      </c>
      <c r="N4" s="102" t="s">
        <v>17</v>
      </c>
      <c r="O4" s="50"/>
    </row>
    <row r="5" customFormat="false" ht="19.5" hidden="false" customHeight="false" outlineLevel="0" collapsed="false">
      <c r="A5" s="50"/>
      <c r="B5" s="133" t="s">
        <v>18</v>
      </c>
      <c r="C5" s="134"/>
      <c r="D5" s="134"/>
      <c r="E5" s="134"/>
      <c r="F5" s="134"/>
      <c r="G5" s="135"/>
      <c r="H5" s="136"/>
      <c r="I5" s="136"/>
      <c r="J5" s="136"/>
      <c r="K5" s="136"/>
      <c r="L5" s="136"/>
      <c r="M5" s="136"/>
      <c r="N5" s="136"/>
      <c r="O5" s="50"/>
    </row>
    <row r="6" customFormat="false" ht="15" hidden="false" customHeight="true" outlineLevel="0" collapsed="false">
      <c r="A6" s="50"/>
      <c r="B6" s="117" t="s">
        <v>149</v>
      </c>
      <c r="C6" s="28"/>
      <c r="D6" s="31"/>
      <c r="E6" s="31"/>
      <c r="F6" s="31"/>
      <c r="G6" s="30"/>
      <c r="H6" s="30"/>
      <c r="I6" s="30"/>
      <c r="J6" s="30"/>
      <c r="K6" s="30"/>
      <c r="L6" s="30"/>
      <c r="M6" s="30"/>
      <c r="N6" s="31"/>
      <c r="O6" s="50"/>
    </row>
    <row r="7" customFormat="false" ht="15.75" hidden="true" customHeight="false" outlineLevel="0" collapsed="false">
      <c r="A7" s="32" t="s">
        <v>36</v>
      </c>
      <c r="B7" s="137" t="s">
        <v>37</v>
      </c>
      <c r="C7" s="40" t="s">
        <v>33</v>
      </c>
      <c r="D7" s="31" t="n">
        <v>1.41</v>
      </c>
      <c r="E7" s="31" t="n">
        <v>6.01</v>
      </c>
      <c r="F7" s="31" t="n">
        <v>8.26</v>
      </c>
      <c r="G7" s="30" t="n">
        <v>92.8</v>
      </c>
      <c r="H7" s="30" t="n">
        <v>0.02</v>
      </c>
      <c r="I7" s="30" t="n">
        <v>6.65</v>
      </c>
      <c r="J7" s="30" t="n">
        <v>0</v>
      </c>
      <c r="K7" s="30" t="n">
        <v>35.5</v>
      </c>
      <c r="L7" s="30" t="n">
        <v>40.6</v>
      </c>
      <c r="M7" s="30" t="n">
        <v>20.7</v>
      </c>
      <c r="N7" s="30" t="n">
        <v>1.32</v>
      </c>
      <c r="O7" s="50"/>
    </row>
    <row r="8" customFormat="false" ht="15.75" hidden="false" customHeight="false" outlineLevel="0" collapsed="false">
      <c r="A8" s="32" t="s">
        <v>150</v>
      </c>
      <c r="B8" s="44" t="s">
        <v>151</v>
      </c>
      <c r="C8" s="28" t="s">
        <v>152</v>
      </c>
      <c r="D8" s="31" t="n">
        <v>2.25</v>
      </c>
      <c r="E8" s="31" t="n">
        <v>5.25</v>
      </c>
      <c r="F8" s="31" t="n">
        <v>13.75</v>
      </c>
      <c r="G8" s="30" t="n">
        <v>112.5</v>
      </c>
      <c r="H8" s="30" t="n">
        <v>0.06</v>
      </c>
      <c r="I8" s="30" t="n">
        <v>8.035</v>
      </c>
      <c r="J8" s="30" t="n">
        <v>0</v>
      </c>
      <c r="K8" s="30" t="n">
        <v>8.27</v>
      </c>
      <c r="L8" s="30" t="n">
        <v>32.41</v>
      </c>
      <c r="M8" s="30" t="n">
        <v>12.38</v>
      </c>
      <c r="N8" s="31" t="n">
        <v>0.51</v>
      </c>
      <c r="O8" s="50"/>
    </row>
    <row r="9" customFormat="false" ht="15.75" hidden="false" customHeight="false" outlineLevel="0" collapsed="false">
      <c r="A9" s="32" t="s">
        <v>153</v>
      </c>
      <c r="B9" s="44" t="s">
        <v>154</v>
      </c>
      <c r="C9" s="28" t="s">
        <v>116</v>
      </c>
      <c r="D9" s="31" t="n">
        <f aca="false">6.62*1.11</f>
        <v>7.3482</v>
      </c>
      <c r="E9" s="31" t="n">
        <f aca="false">5.42*1.11</f>
        <v>6.0162</v>
      </c>
      <c r="F9" s="31" t="n">
        <f aca="false">31.74*1.11</f>
        <v>35.2314</v>
      </c>
      <c r="G9" s="31" t="n">
        <f aca="false">202.14*1.11</f>
        <v>224.3754</v>
      </c>
      <c r="H9" s="31" t="n">
        <f aca="false">0.07*1.11</f>
        <v>0.0777</v>
      </c>
      <c r="I9" s="31" t="n">
        <v>0</v>
      </c>
      <c r="J9" s="31" t="n">
        <v>0</v>
      </c>
      <c r="K9" s="31" t="n">
        <f aca="false">5.83*1.1</f>
        <v>6.413</v>
      </c>
      <c r="L9" s="31" t="n">
        <f aca="false">44.6*1.11</f>
        <v>49.506</v>
      </c>
      <c r="M9" s="31" t="n">
        <f aca="false">25.34*1.11</f>
        <v>28.1274</v>
      </c>
      <c r="N9" s="31" t="n">
        <f aca="false">1.32*1.11</f>
        <v>1.4652</v>
      </c>
      <c r="O9" s="50"/>
    </row>
    <row r="10" customFormat="false" ht="15.75" hidden="false" customHeight="false" outlineLevel="0" collapsed="false">
      <c r="A10" s="32" t="s">
        <v>155</v>
      </c>
      <c r="B10" s="44" t="s">
        <v>156</v>
      </c>
      <c r="C10" s="28" t="s">
        <v>116</v>
      </c>
      <c r="D10" s="31" t="n">
        <v>10.8</v>
      </c>
      <c r="E10" s="31" t="n">
        <v>9.18</v>
      </c>
      <c r="F10" s="31" t="n">
        <v>49</v>
      </c>
      <c r="G10" s="31" t="n">
        <v>316.8</v>
      </c>
      <c r="H10" s="31" t="n">
        <f aca="false">0.13*1.11</f>
        <v>0.1443</v>
      </c>
      <c r="I10" s="31" t="n">
        <v>0</v>
      </c>
      <c r="J10" s="31" t="n">
        <v>0</v>
      </c>
      <c r="K10" s="31" t="n">
        <f aca="false">17.78*1.11</f>
        <v>19.7358</v>
      </c>
      <c r="L10" s="31" t="n">
        <v>244.72</v>
      </c>
      <c r="M10" s="31" t="n">
        <v>163</v>
      </c>
      <c r="N10" s="31" t="n">
        <f aca="false">5.47*1.11</f>
        <v>6.0717</v>
      </c>
      <c r="O10" s="50"/>
    </row>
    <row r="11" s="2" customFormat="true" ht="20.25" hidden="false" customHeight="true" outlineLevel="0" collapsed="false">
      <c r="A11" s="32" t="s">
        <v>76</v>
      </c>
      <c r="B11" s="44" t="s">
        <v>77</v>
      </c>
      <c r="C11" s="138" t="s">
        <v>33</v>
      </c>
      <c r="D11" s="139" t="n">
        <v>0.4</v>
      </c>
      <c r="E11" s="139" t="n">
        <v>0.2</v>
      </c>
      <c r="F11" s="139" t="n">
        <v>10.8</v>
      </c>
      <c r="G11" s="139" t="n">
        <v>47</v>
      </c>
      <c r="H11" s="140" t="n">
        <v>0</v>
      </c>
      <c r="I11" s="140" t="n">
        <v>13</v>
      </c>
      <c r="J11" s="140" t="n">
        <v>0.01</v>
      </c>
      <c r="K11" s="140" t="n">
        <v>0.3</v>
      </c>
      <c r="L11" s="140" t="n">
        <v>16</v>
      </c>
      <c r="M11" s="140" t="n">
        <v>2.2</v>
      </c>
      <c r="N11" s="140" t="n">
        <v>9</v>
      </c>
      <c r="O11" s="1"/>
    </row>
    <row r="12" customFormat="false" ht="15.75" hidden="false" customHeight="false" outlineLevel="0" collapsed="false">
      <c r="A12" s="32" t="s">
        <v>157</v>
      </c>
      <c r="B12" s="44" t="s">
        <v>29</v>
      </c>
      <c r="C12" s="28" t="n">
        <v>200</v>
      </c>
      <c r="D12" s="31" t="n">
        <v>0.66</v>
      </c>
      <c r="E12" s="31" t="n">
        <v>0.09</v>
      </c>
      <c r="F12" s="31" t="n">
        <v>32.01</v>
      </c>
      <c r="G12" s="31" t="n">
        <v>132.8</v>
      </c>
      <c r="H12" s="31" t="n">
        <v>0.02</v>
      </c>
      <c r="I12" s="31" t="n">
        <v>0.73</v>
      </c>
      <c r="J12" s="31" t="n">
        <v>0</v>
      </c>
      <c r="K12" s="31" t="n">
        <v>32.48</v>
      </c>
      <c r="L12" s="31" t="n">
        <v>23.44</v>
      </c>
      <c r="M12" s="31" t="n">
        <v>17.46</v>
      </c>
      <c r="N12" s="31" t="n">
        <v>0.7</v>
      </c>
      <c r="O12" s="50"/>
    </row>
    <row r="13" customFormat="false" ht="15.75" hidden="false" customHeight="false" outlineLevel="0" collapsed="false">
      <c r="A13" s="32" t="s">
        <v>157</v>
      </c>
      <c r="B13" s="44" t="s">
        <v>46</v>
      </c>
      <c r="C13" s="28" t="s">
        <v>55</v>
      </c>
      <c r="D13" s="31" t="n">
        <v>3.16</v>
      </c>
      <c r="E13" s="31" t="n">
        <v>0.4</v>
      </c>
      <c r="F13" s="31" t="n">
        <v>18.48</v>
      </c>
      <c r="G13" s="31" t="n">
        <v>93.52</v>
      </c>
      <c r="H13" s="31" t="n">
        <v>0.04</v>
      </c>
      <c r="I13" s="31" t="n">
        <v>0</v>
      </c>
      <c r="J13" s="31" t="n">
        <v>0</v>
      </c>
      <c r="K13" s="31" t="n">
        <v>9.2</v>
      </c>
      <c r="L13" s="31" t="n">
        <v>34.8</v>
      </c>
      <c r="M13" s="31" t="n">
        <v>13.2</v>
      </c>
      <c r="N13" s="31" t="n">
        <v>0.44</v>
      </c>
      <c r="O13" s="50"/>
    </row>
    <row r="14" customFormat="false" ht="15.75" hidden="false" customHeight="false" outlineLevel="0" collapsed="false">
      <c r="A14" s="32"/>
      <c r="B14" s="117" t="s">
        <v>34</v>
      </c>
      <c r="C14" s="28"/>
      <c r="D14" s="38" t="n">
        <f aca="false">SUM(D7:D13)</f>
        <v>26.0282</v>
      </c>
      <c r="E14" s="38" t="n">
        <f aca="false">SUM(E7:E13)</f>
        <v>27.1462</v>
      </c>
      <c r="F14" s="38" t="n">
        <f aca="false">SUM(F7:F13)</f>
        <v>167.5314</v>
      </c>
      <c r="G14" s="38" t="n">
        <f aca="false">SUM(G7:G13)</f>
        <v>1019.7954</v>
      </c>
      <c r="H14" s="38" t="n">
        <f aca="false">SUM(H7:H13)</f>
        <v>0.362</v>
      </c>
      <c r="I14" s="38" t="n">
        <f aca="false">SUM(I7:I13)</f>
        <v>28.415</v>
      </c>
      <c r="J14" s="38" t="n">
        <f aca="false">SUM(J7:J13)</f>
        <v>0.01</v>
      </c>
      <c r="K14" s="38" t="n">
        <f aca="false">SUM(K7:K13)</f>
        <v>111.8988</v>
      </c>
      <c r="L14" s="38" t="n">
        <f aca="false">SUM(L7:L13)</f>
        <v>441.476</v>
      </c>
      <c r="M14" s="38" t="n">
        <f aca="false">SUM(M7:M13)</f>
        <v>257.0674</v>
      </c>
      <c r="N14" s="38" t="n">
        <f aca="false">SUM(N7:N13)</f>
        <v>19.5069</v>
      </c>
      <c r="O14" s="50"/>
    </row>
    <row r="15" customFormat="false" ht="15.75" hidden="false" customHeight="false" outlineLevel="0" collapsed="false">
      <c r="A15" s="32"/>
      <c r="B15" s="109" t="s">
        <v>35</v>
      </c>
      <c r="C15" s="28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50"/>
    </row>
    <row r="16" customFormat="false" ht="15.75" hidden="false" customHeight="false" outlineLevel="0" collapsed="false">
      <c r="A16" s="32"/>
      <c r="B16" s="113" t="s">
        <v>149</v>
      </c>
      <c r="C16" s="40"/>
      <c r="D16" s="41"/>
      <c r="E16" s="41"/>
      <c r="F16" s="41"/>
      <c r="G16" s="41"/>
      <c r="H16" s="31"/>
      <c r="I16" s="31"/>
      <c r="J16" s="31"/>
      <c r="K16" s="31"/>
      <c r="L16" s="31"/>
      <c r="M16" s="31"/>
      <c r="N16" s="31"/>
      <c r="O16" s="50"/>
    </row>
    <row r="17" customFormat="false" ht="15.75" hidden="false" customHeight="false" outlineLevel="0" collapsed="false">
      <c r="A17" s="32" t="s">
        <v>36</v>
      </c>
      <c r="B17" s="137" t="s">
        <v>37</v>
      </c>
      <c r="C17" s="40" t="s">
        <v>33</v>
      </c>
      <c r="D17" s="31" t="n">
        <v>1.41</v>
      </c>
      <c r="E17" s="31" t="n">
        <v>6.01</v>
      </c>
      <c r="F17" s="31" t="n">
        <v>8.26</v>
      </c>
      <c r="G17" s="30" t="n">
        <v>92.8</v>
      </c>
      <c r="H17" s="30" t="n">
        <v>0.02</v>
      </c>
      <c r="I17" s="30" t="n">
        <v>6.65</v>
      </c>
      <c r="J17" s="30" t="n">
        <v>0</v>
      </c>
      <c r="K17" s="30" t="n">
        <v>35.5</v>
      </c>
      <c r="L17" s="30" t="n">
        <v>40.6</v>
      </c>
      <c r="M17" s="30" t="n">
        <v>20.7</v>
      </c>
      <c r="N17" s="30" t="n">
        <v>1.32</v>
      </c>
      <c r="O17" s="50"/>
    </row>
    <row r="18" customFormat="false" ht="15.75" hidden="false" customHeight="false" outlineLevel="0" collapsed="false">
      <c r="A18" s="32" t="s">
        <v>158</v>
      </c>
      <c r="B18" s="44" t="s">
        <v>159</v>
      </c>
      <c r="C18" s="28" t="s">
        <v>152</v>
      </c>
      <c r="D18" s="31" t="n">
        <v>2.75</v>
      </c>
      <c r="E18" s="31" t="n">
        <v>4.5</v>
      </c>
      <c r="F18" s="31" t="n">
        <v>8</v>
      </c>
      <c r="G18" s="31" t="n">
        <v>82.5</v>
      </c>
      <c r="H18" s="31" t="n">
        <f aca="false">0.06*1.25</f>
        <v>0.075</v>
      </c>
      <c r="I18" s="31" t="n">
        <f aca="false">15.78*1.25</f>
        <v>19.725</v>
      </c>
      <c r="J18" s="31" t="n">
        <v>0</v>
      </c>
      <c r="K18" s="31" t="n">
        <f aca="false">49.25*1.25</f>
        <v>61.5625</v>
      </c>
      <c r="L18" s="31" t="n">
        <f aca="false">49*1.25</f>
        <v>61.25</v>
      </c>
      <c r="M18" s="31" t="n">
        <f aca="false">22.13*1.25</f>
        <v>27.6625</v>
      </c>
      <c r="N18" s="31" t="n">
        <f aca="false">0.83*1.25</f>
        <v>1.0375</v>
      </c>
      <c r="O18" s="50"/>
    </row>
    <row r="19" customFormat="false" ht="15.75" hidden="false" customHeight="false" outlineLevel="0" collapsed="false">
      <c r="A19" s="32" t="s">
        <v>160</v>
      </c>
      <c r="B19" s="112" t="s">
        <v>161</v>
      </c>
      <c r="C19" s="40" t="s">
        <v>33</v>
      </c>
      <c r="D19" s="41" t="n">
        <v>13.7</v>
      </c>
      <c r="E19" s="41" t="n">
        <v>7</v>
      </c>
      <c r="F19" s="41" t="n">
        <v>3.7</v>
      </c>
      <c r="G19" s="41" t="n">
        <v>132</v>
      </c>
      <c r="H19" s="31" t="n">
        <v>0.06</v>
      </c>
      <c r="I19" s="31" t="n">
        <v>0.43</v>
      </c>
      <c r="J19" s="31" t="n">
        <v>18.5</v>
      </c>
      <c r="K19" s="31" t="n">
        <v>55.16</v>
      </c>
      <c r="L19" s="31" t="n">
        <v>124.38</v>
      </c>
      <c r="M19" s="31" t="n">
        <v>27.91</v>
      </c>
      <c r="N19" s="31" t="n">
        <v>0.99</v>
      </c>
      <c r="O19" s="50"/>
    </row>
    <row r="20" customFormat="false" ht="15.75" hidden="false" customHeight="false" outlineLevel="0" collapsed="false">
      <c r="A20" s="32" t="s">
        <v>88</v>
      </c>
      <c r="B20" s="87" t="s">
        <v>89</v>
      </c>
      <c r="C20" s="28" t="s">
        <v>116</v>
      </c>
      <c r="D20" s="31" t="n">
        <f aca="false">6.62*1.11</f>
        <v>7.3482</v>
      </c>
      <c r="E20" s="31" t="n">
        <f aca="false">5.42*1.11</f>
        <v>6.0162</v>
      </c>
      <c r="F20" s="31" t="n">
        <f aca="false">31.74*1.11</f>
        <v>35.2314</v>
      </c>
      <c r="G20" s="31" t="n">
        <f aca="false">202.14*1.11</f>
        <v>224.3754</v>
      </c>
      <c r="H20" s="31" t="n">
        <f aca="false">0.07*1.11</f>
        <v>0.0777</v>
      </c>
      <c r="I20" s="31" t="n">
        <v>0</v>
      </c>
      <c r="J20" s="31" t="n">
        <v>0</v>
      </c>
      <c r="K20" s="31" t="n">
        <f aca="false">5.83*1.1</f>
        <v>6.413</v>
      </c>
      <c r="L20" s="31" t="n">
        <f aca="false">44.6*1.11</f>
        <v>49.506</v>
      </c>
      <c r="M20" s="31" t="n">
        <f aca="false">25.34*1.11</f>
        <v>28.1274</v>
      </c>
      <c r="N20" s="31" t="n">
        <f aca="false">1.32*1.11</f>
        <v>1.4652</v>
      </c>
      <c r="O20" s="50"/>
    </row>
    <row r="21" customFormat="false" ht="15.75" hidden="false" customHeight="false" outlineLevel="0" collapsed="false">
      <c r="A21" s="32" t="s">
        <v>162</v>
      </c>
      <c r="B21" s="112" t="s">
        <v>163</v>
      </c>
      <c r="C21" s="40" t="s">
        <v>22</v>
      </c>
      <c r="D21" s="104" t="n">
        <v>0.16</v>
      </c>
      <c r="E21" s="104" t="n">
        <v>0.16</v>
      </c>
      <c r="F21" s="104" t="n">
        <v>27.88</v>
      </c>
      <c r="G21" s="104" t="n">
        <v>114.6</v>
      </c>
      <c r="H21" s="31" t="n">
        <v>0.01</v>
      </c>
      <c r="I21" s="31" t="n">
        <v>0.9</v>
      </c>
      <c r="J21" s="31" t="n">
        <v>0</v>
      </c>
      <c r="K21" s="31" t="n">
        <v>14.18</v>
      </c>
      <c r="L21" s="31" t="n">
        <v>4.4</v>
      </c>
      <c r="M21" s="31" t="n">
        <v>5.14</v>
      </c>
      <c r="N21" s="31" t="n">
        <f aca="false">0.95*1.11</f>
        <v>1.0545</v>
      </c>
      <c r="O21" s="50"/>
    </row>
    <row r="22" customFormat="false" ht="15.75" hidden="false" customHeight="false" outlineLevel="0" collapsed="false">
      <c r="A22" s="32" t="s">
        <v>157</v>
      </c>
      <c r="B22" s="44" t="s">
        <v>29</v>
      </c>
      <c r="C22" s="28" t="s">
        <v>55</v>
      </c>
      <c r="D22" s="31" t="n">
        <v>3.16</v>
      </c>
      <c r="E22" s="31" t="n">
        <v>0.4</v>
      </c>
      <c r="F22" s="31" t="n">
        <v>18.48</v>
      </c>
      <c r="G22" s="31" t="n">
        <v>93.52</v>
      </c>
      <c r="H22" s="31" t="n">
        <v>0.04</v>
      </c>
      <c r="I22" s="31" t="n">
        <v>0</v>
      </c>
      <c r="J22" s="31" t="n">
        <v>0</v>
      </c>
      <c r="K22" s="31" t="n">
        <v>9.2</v>
      </c>
      <c r="L22" s="31" t="n">
        <v>34.8</v>
      </c>
      <c r="M22" s="31" t="n">
        <v>13.2</v>
      </c>
      <c r="N22" s="31" t="n">
        <v>0.44</v>
      </c>
      <c r="O22" s="50"/>
    </row>
    <row r="23" customFormat="false" ht="15.75" hidden="false" customHeight="false" outlineLevel="0" collapsed="false">
      <c r="A23" s="32" t="s">
        <v>157</v>
      </c>
      <c r="B23" s="44" t="s">
        <v>46</v>
      </c>
      <c r="C23" s="28" t="s">
        <v>55</v>
      </c>
      <c r="D23" s="31" t="n">
        <v>2.23</v>
      </c>
      <c r="E23" s="31" t="n">
        <v>0.44</v>
      </c>
      <c r="F23" s="31" t="n">
        <v>18.75</v>
      </c>
      <c r="G23" s="31" t="n">
        <v>91.73</v>
      </c>
      <c r="H23" s="31" t="n">
        <v>0.04</v>
      </c>
      <c r="I23" s="31" t="n">
        <v>0</v>
      </c>
      <c r="J23" s="31" t="n">
        <v>0</v>
      </c>
      <c r="K23" s="31" t="n">
        <v>9.18</v>
      </c>
      <c r="L23" s="31" t="n">
        <v>42.29</v>
      </c>
      <c r="M23" s="31" t="n">
        <v>9.98</v>
      </c>
      <c r="N23" s="31" t="n">
        <v>1.24</v>
      </c>
      <c r="O23" s="50"/>
    </row>
    <row r="24" customFormat="false" ht="15.75" hidden="false" customHeight="false" outlineLevel="0" collapsed="false">
      <c r="A24" s="32"/>
      <c r="B24" s="109" t="s">
        <v>34</v>
      </c>
      <c r="C24" s="40"/>
      <c r="D24" s="52" t="n">
        <f aca="false">SUM(D17:D23)</f>
        <v>30.7582</v>
      </c>
      <c r="E24" s="52" t="n">
        <f aca="false">SUM(E17:E23)</f>
        <v>24.5262</v>
      </c>
      <c r="F24" s="52" t="n">
        <f aca="false">SUM(F17:F23)</f>
        <v>120.3014</v>
      </c>
      <c r="G24" s="52" t="n">
        <f aca="false">SUM(G17:G23)</f>
        <v>831.5254</v>
      </c>
      <c r="H24" s="52" t="n">
        <f aca="false">SUM(H17:H23)</f>
        <v>0.3227</v>
      </c>
      <c r="I24" s="52" t="n">
        <f aca="false">SUM(I17:I23)</f>
        <v>27.705</v>
      </c>
      <c r="J24" s="52" t="n">
        <f aca="false">SUM(J17:J23)</f>
        <v>18.5</v>
      </c>
      <c r="K24" s="52" t="n">
        <f aca="false">SUM(K17:K23)</f>
        <v>191.1955</v>
      </c>
      <c r="L24" s="52" t="n">
        <f aca="false">SUM(L17:L23)</f>
        <v>357.226</v>
      </c>
      <c r="M24" s="52" t="n">
        <f aca="false">SUM(M17:M23)</f>
        <v>132.7199</v>
      </c>
      <c r="N24" s="52" t="n">
        <f aca="false">SUM(N17:N23)</f>
        <v>7.5472</v>
      </c>
      <c r="O24" s="50"/>
    </row>
    <row r="25" customFormat="false" ht="15.75" hidden="false" customHeight="false" outlineLevel="0" collapsed="false">
      <c r="A25" s="32"/>
      <c r="B25" s="113" t="s">
        <v>48</v>
      </c>
      <c r="C25" s="40"/>
      <c r="D25" s="41"/>
      <c r="E25" s="41"/>
      <c r="F25" s="41"/>
      <c r="G25" s="41"/>
      <c r="H25" s="31"/>
      <c r="I25" s="31"/>
      <c r="J25" s="31"/>
      <c r="K25" s="31"/>
      <c r="L25" s="31"/>
      <c r="M25" s="31"/>
      <c r="N25" s="31"/>
      <c r="O25" s="50"/>
    </row>
    <row r="26" customFormat="false" ht="15.75" hidden="false" customHeight="false" outlineLevel="0" collapsed="false">
      <c r="A26" s="32"/>
      <c r="B26" s="117" t="s">
        <v>149</v>
      </c>
      <c r="C26" s="2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50"/>
    </row>
    <row r="27" customFormat="false" ht="15.75" hidden="false" customHeight="false" outlineLevel="0" collapsed="false">
      <c r="A27" s="32" t="s">
        <v>36</v>
      </c>
      <c r="B27" s="137" t="s">
        <v>37</v>
      </c>
      <c r="C27" s="40" t="s">
        <v>33</v>
      </c>
      <c r="D27" s="31" t="n">
        <v>1.41</v>
      </c>
      <c r="E27" s="31" t="n">
        <v>6.01</v>
      </c>
      <c r="F27" s="31" t="n">
        <v>8.26</v>
      </c>
      <c r="G27" s="30" t="n">
        <v>92.8</v>
      </c>
      <c r="H27" s="30" t="n">
        <v>0.02</v>
      </c>
      <c r="I27" s="30" t="n">
        <v>6.65</v>
      </c>
      <c r="J27" s="30" t="n">
        <v>0</v>
      </c>
      <c r="K27" s="30" t="n">
        <v>35.5</v>
      </c>
      <c r="L27" s="30" t="n">
        <v>40.6</v>
      </c>
      <c r="M27" s="30" t="n">
        <v>20.7</v>
      </c>
      <c r="N27" s="30" t="n">
        <v>1.32</v>
      </c>
      <c r="O27" s="50"/>
    </row>
    <row r="28" customFormat="false" ht="15.75" hidden="false" customHeight="false" outlineLevel="0" collapsed="false">
      <c r="A28" s="32" t="s">
        <v>164</v>
      </c>
      <c r="B28" s="44" t="s">
        <v>165</v>
      </c>
      <c r="C28" s="28" t="s">
        <v>152</v>
      </c>
      <c r="D28" s="31" t="n">
        <f aca="false">5.49*1.25</f>
        <v>6.8625</v>
      </c>
      <c r="E28" s="31" t="n">
        <f aca="false">2.84*1.25</f>
        <v>3.55</v>
      </c>
      <c r="F28" s="31" t="n">
        <f aca="false">17.45*1.25</f>
        <v>21.8125</v>
      </c>
      <c r="G28" s="31" t="n">
        <f aca="false">118.25*1.25</f>
        <v>147.8125</v>
      </c>
      <c r="H28" s="31" t="n">
        <f aca="false">0.11*1.25</f>
        <v>0.1375</v>
      </c>
      <c r="I28" s="31" t="n">
        <f aca="false">8.25*1.25</f>
        <v>10.3125</v>
      </c>
      <c r="J28" s="31" t="n">
        <v>0</v>
      </c>
      <c r="K28" s="31" t="n">
        <f aca="false">29.25*1.25</f>
        <v>36.5625</v>
      </c>
      <c r="L28" s="31" t="n">
        <f aca="false">67.58*1.25</f>
        <v>84.475</v>
      </c>
      <c r="M28" s="31" t="n">
        <f aca="false">27.28*1.25</f>
        <v>34.1</v>
      </c>
      <c r="N28" s="31" t="n">
        <f aca="false">1.13*1.25</f>
        <v>1.4125</v>
      </c>
      <c r="O28" s="50"/>
    </row>
    <row r="29" customFormat="false" ht="15.75" hidden="false" customHeight="false" outlineLevel="0" collapsed="false">
      <c r="A29" s="32" t="s">
        <v>166</v>
      </c>
      <c r="B29" s="44" t="s">
        <v>167</v>
      </c>
      <c r="C29" s="28" t="s">
        <v>168</v>
      </c>
      <c r="D29" s="31" t="n">
        <v>10.2</v>
      </c>
      <c r="E29" s="31" t="n">
        <v>13.4</v>
      </c>
      <c r="F29" s="31" t="n">
        <v>10.33</v>
      </c>
      <c r="G29" s="31" t="n">
        <v>203.75</v>
      </c>
      <c r="H29" s="31" t="n">
        <v>0.11</v>
      </c>
      <c r="I29" s="31" t="n">
        <v>0.18</v>
      </c>
      <c r="J29" s="31" t="n">
        <v>15.13</v>
      </c>
      <c r="K29" s="31" t="n">
        <v>29.36</v>
      </c>
      <c r="L29" s="31" t="n">
        <v>124.95</v>
      </c>
      <c r="M29" s="31" t="n">
        <v>23.38</v>
      </c>
      <c r="N29" s="31" t="n">
        <v>1.7</v>
      </c>
      <c r="O29" s="50"/>
    </row>
    <row r="30" customFormat="false" ht="15.75" hidden="false" customHeight="false" outlineLevel="0" collapsed="false">
      <c r="A30" s="32" t="s">
        <v>169</v>
      </c>
      <c r="B30" s="44" t="s">
        <v>170</v>
      </c>
      <c r="C30" s="40" t="s">
        <v>116</v>
      </c>
      <c r="D30" s="41" t="n">
        <f aca="false">5.35*1.11</f>
        <v>5.9385</v>
      </c>
      <c r="E30" s="41" t="n">
        <f aca="false">5.21*1.11</f>
        <v>5.7831</v>
      </c>
      <c r="F30" s="41" t="n">
        <f aca="false">38.03*1.11</f>
        <v>42.2133</v>
      </c>
      <c r="G30" s="41" t="n">
        <f aca="false">220.32*1.11</f>
        <v>244.5552</v>
      </c>
      <c r="H30" s="31" t="n">
        <f aca="false">0.05*1.11</f>
        <v>0.0555</v>
      </c>
      <c r="I30" s="31" t="n">
        <v>0</v>
      </c>
      <c r="J30" s="31" t="n">
        <v>0</v>
      </c>
      <c r="K30" s="31" t="n">
        <f aca="false">23.14*1.11</f>
        <v>25.6854</v>
      </c>
      <c r="L30" s="31" t="n">
        <f aca="false">185.89*1.11</f>
        <v>206.3379</v>
      </c>
      <c r="M30" s="31" t="n">
        <f aca="false">22.79*1.11</f>
        <v>25.2969</v>
      </c>
      <c r="N30" s="31" t="n">
        <f aca="false">1.04*1.11</f>
        <v>1.1544</v>
      </c>
      <c r="O30" s="50"/>
    </row>
    <row r="31" customFormat="false" ht="15.75" hidden="false" customHeight="false" outlineLevel="0" collapsed="false">
      <c r="A31" s="32" t="s">
        <v>23</v>
      </c>
      <c r="B31" s="44" t="s">
        <v>95</v>
      </c>
      <c r="C31" s="28" t="n">
        <v>200</v>
      </c>
      <c r="D31" s="48" t="n">
        <v>1.6</v>
      </c>
      <c r="E31" s="48" t="n">
        <v>1.6</v>
      </c>
      <c r="F31" s="48" t="n">
        <v>12.4</v>
      </c>
      <c r="G31" s="48" t="n">
        <v>70</v>
      </c>
      <c r="H31" s="30" t="n">
        <v>0.04</v>
      </c>
      <c r="I31" s="30" t="n">
        <v>1.33</v>
      </c>
      <c r="J31" s="30" t="n">
        <v>10</v>
      </c>
      <c r="K31" s="30" t="n">
        <v>126.6</v>
      </c>
      <c r="L31" s="30" t="n">
        <v>92.8</v>
      </c>
      <c r="M31" s="31" t="n">
        <v>15.4</v>
      </c>
      <c r="N31" s="31" t="n">
        <v>0.41</v>
      </c>
      <c r="O31" s="50"/>
    </row>
    <row r="32" customFormat="false" ht="15.75" hidden="false" customHeight="false" outlineLevel="0" collapsed="false">
      <c r="A32" s="32" t="s">
        <v>157</v>
      </c>
      <c r="B32" s="44" t="s">
        <v>29</v>
      </c>
      <c r="C32" s="28" t="s">
        <v>55</v>
      </c>
      <c r="D32" s="31" t="n">
        <v>3.16</v>
      </c>
      <c r="E32" s="31" t="n">
        <v>0.4</v>
      </c>
      <c r="F32" s="31" t="n">
        <v>18.48</v>
      </c>
      <c r="G32" s="31" t="n">
        <v>93.52</v>
      </c>
      <c r="H32" s="31" t="n">
        <v>0.04</v>
      </c>
      <c r="I32" s="31" t="n">
        <v>0</v>
      </c>
      <c r="J32" s="31" t="n">
        <v>0</v>
      </c>
      <c r="K32" s="31" t="n">
        <v>9.2</v>
      </c>
      <c r="L32" s="31" t="n">
        <v>34.8</v>
      </c>
      <c r="M32" s="31" t="n">
        <v>13.2</v>
      </c>
      <c r="N32" s="31" t="n">
        <v>0.44</v>
      </c>
      <c r="O32" s="50"/>
    </row>
    <row r="33" customFormat="false" ht="15.75" hidden="false" customHeight="false" outlineLevel="0" collapsed="false">
      <c r="A33" s="32" t="s">
        <v>157</v>
      </c>
      <c r="B33" s="44" t="s">
        <v>46</v>
      </c>
      <c r="C33" s="28" t="s">
        <v>55</v>
      </c>
      <c r="D33" s="31" t="n">
        <v>2.23</v>
      </c>
      <c r="E33" s="31" t="n">
        <v>0.44</v>
      </c>
      <c r="F33" s="31" t="n">
        <v>18.75</v>
      </c>
      <c r="G33" s="31" t="n">
        <v>91.73</v>
      </c>
      <c r="H33" s="31" t="n">
        <v>0.04</v>
      </c>
      <c r="I33" s="31" t="n">
        <v>0</v>
      </c>
      <c r="J33" s="31" t="n">
        <v>0</v>
      </c>
      <c r="K33" s="31" t="n">
        <v>9.18</v>
      </c>
      <c r="L33" s="31" t="n">
        <v>42.29</v>
      </c>
      <c r="M33" s="31" t="n">
        <v>9.98</v>
      </c>
      <c r="N33" s="31" t="n">
        <v>1.24</v>
      </c>
      <c r="O33" s="50"/>
    </row>
    <row r="34" customFormat="false" ht="15.75" hidden="false" customHeight="false" outlineLevel="0" collapsed="false">
      <c r="A34" s="32"/>
      <c r="B34" s="117" t="s">
        <v>34</v>
      </c>
      <c r="C34" s="28"/>
      <c r="D34" s="38" t="n">
        <f aca="false">SUM(D27:D33)</f>
        <v>31.401</v>
      </c>
      <c r="E34" s="38" t="n">
        <f aca="false">SUM(E27:E33)</f>
        <v>31.1831</v>
      </c>
      <c r="F34" s="38" t="n">
        <f aca="false">SUM(F27:F33)</f>
        <v>132.2458</v>
      </c>
      <c r="G34" s="38" t="n">
        <f aca="false">SUM(G27:G33)</f>
        <v>944.1677</v>
      </c>
      <c r="H34" s="38" t="n">
        <f aca="false">SUM(H27:H33)</f>
        <v>0.443</v>
      </c>
      <c r="I34" s="38" t="n">
        <f aca="false">SUM(I27:I33)</f>
        <v>18.4725</v>
      </c>
      <c r="J34" s="38" t="n">
        <f aca="false">SUM(J27:J33)</f>
        <v>25.13</v>
      </c>
      <c r="K34" s="38" t="n">
        <f aca="false">SUM(K27:K33)</f>
        <v>272.0879</v>
      </c>
      <c r="L34" s="38" t="n">
        <f aca="false">SUM(L27:L33)</f>
        <v>626.2529</v>
      </c>
      <c r="M34" s="38" t="n">
        <f aca="false">SUM(M27:M33)</f>
        <v>142.0569</v>
      </c>
      <c r="N34" s="38" t="n">
        <f aca="false">SUM(N27:N33)</f>
        <v>7.6769</v>
      </c>
      <c r="O34" s="50"/>
    </row>
    <row r="35" customFormat="false" ht="15.75" hidden="false" customHeight="false" outlineLevel="0" collapsed="false">
      <c r="A35" s="32"/>
      <c r="B35" s="109" t="s">
        <v>56</v>
      </c>
      <c r="C35" s="40"/>
      <c r="D35" s="41"/>
      <c r="E35" s="41"/>
      <c r="F35" s="41"/>
      <c r="G35" s="41"/>
      <c r="H35" s="31"/>
      <c r="I35" s="31"/>
      <c r="J35" s="31"/>
      <c r="K35" s="31"/>
      <c r="L35" s="31"/>
      <c r="M35" s="31"/>
      <c r="N35" s="31"/>
      <c r="O35" s="50"/>
    </row>
    <row r="36" customFormat="false" ht="15.75" hidden="false" customHeight="false" outlineLevel="0" collapsed="false">
      <c r="A36" s="50"/>
      <c r="B36" s="117" t="s">
        <v>149</v>
      </c>
      <c r="C36" s="28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50"/>
    </row>
    <row r="37" customFormat="false" ht="15.75" hidden="false" customHeight="false" outlineLevel="0" collapsed="false">
      <c r="A37" s="32" t="s">
        <v>36</v>
      </c>
      <c r="B37" s="137" t="s">
        <v>37</v>
      </c>
      <c r="C37" s="40" t="s">
        <v>33</v>
      </c>
      <c r="D37" s="31" t="n">
        <v>1.41</v>
      </c>
      <c r="E37" s="31" t="n">
        <v>6.01</v>
      </c>
      <c r="F37" s="31" t="n">
        <v>8.26</v>
      </c>
      <c r="G37" s="30" t="n">
        <v>92.8</v>
      </c>
      <c r="H37" s="30" t="n">
        <v>0.02</v>
      </c>
      <c r="I37" s="30" t="n">
        <v>6.65</v>
      </c>
      <c r="J37" s="30" t="n">
        <v>0</v>
      </c>
      <c r="K37" s="30" t="n">
        <v>35.5</v>
      </c>
      <c r="L37" s="30" t="n">
        <v>40.6</v>
      </c>
      <c r="M37" s="30" t="n">
        <v>20.7</v>
      </c>
      <c r="N37" s="30" t="n">
        <v>1.32</v>
      </c>
      <c r="O37" s="50"/>
    </row>
    <row r="38" customFormat="false" ht="15.75" hidden="false" customHeight="false" outlineLevel="0" collapsed="false">
      <c r="A38" s="32" t="s">
        <v>171</v>
      </c>
      <c r="B38" s="141" t="s">
        <v>114</v>
      </c>
      <c r="C38" s="28" t="s">
        <v>152</v>
      </c>
      <c r="D38" s="31" t="n">
        <v>2.68</v>
      </c>
      <c r="E38" s="31" t="n">
        <v>2.84</v>
      </c>
      <c r="F38" s="31" t="n">
        <v>17.46</v>
      </c>
      <c r="G38" s="30" t="n">
        <v>118.25</v>
      </c>
      <c r="H38" s="30" t="n">
        <v>0.11</v>
      </c>
      <c r="I38" s="30" t="n">
        <v>8.3</v>
      </c>
      <c r="J38" s="30" t="n">
        <v>0</v>
      </c>
      <c r="K38" s="30" t="n">
        <v>29.2</v>
      </c>
      <c r="L38" s="30" t="n">
        <v>67.57</v>
      </c>
      <c r="M38" s="30" t="n">
        <v>27.27</v>
      </c>
      <c r="N38" s="31" t="n">
        <v>1.125</v>
      </c>
      <c r="O38" s="50"/>
    </row>
    <row r="39" customFormat="false" ht="15.75" hidden="false" customHeight="false" outlineLevel="0" collapsed="false">
      <c r="A39" s="32" t="s">
        <v>172</v>
      </c>
      <c r="B39" s="44" t="s">
        <v>173</v>
      </c>
      <c r="C39" s="28" t="s">
        <v>174</v>
      </c>
      <c r="D39" s="31" t="n">
        <v>22.2</v>
      </c>
      <c r="E39" s="31" t="n">
        <v>68</v>
      </c>
      <c r="F39" s="31" t="n">
        <v>28</v>
      </c>
      <c r="G39" s="31" t="n">
        <v>716</v>
      </c>
      <c r="H39" s="31" t="n">
        <v>0.26</v>
      </c>
      <c r="I39" s="31" t="n">
        <v>2</v>
      </c>
      <c r="J39" s="31" t="n">
        <v>200</v>
      </c>
      <c r="K39" s="31" t="n">
        <v>24</v>
      </c>
      <c r="L39" s="31" t="n">
        <v>340</v>
      </c>
      <c r="M39" s="31" t="n">
        <v>70</v>
      </c>
      <c r="N39" s="31" t="n">
        <v>2</v>
      </c>
      <c r="O39" s="50"/>
    </row>
    <row r="40" customFormat="false" ht="15.75" hidden="false" customHeight="false" outlineLevel="0" collapsed="false">
      <c r="A40" s="32" t="s">
        <v>44</v>
      </c>
      <c r="B40" s="112" t="s">
        <v>45</v>
      </c>
      <c r="C40" s="28" t="n">
        <v>200</v>
      </c>
      <c r="D40" s="31" t="n">
        <v>1</v>
      </c>
      <c r="E40" s="31" t="n">
        <v>0</v>
      </c>
      <c r="F40" s="31" t="n">
        <v>20.2</v>
      </c>
      <c r="G40" s="30" t="n">
        <v>84.8</v>
      </c>
      <c r="H40" s="30" t="n">
        <v>0.02</v>
      </c>
      <c r="I40" s="30" t="n">
        <v>4</v>
      </c>
      <c r="J40" s="30" t="n">
        <v>0</v>
      </c>
      <c r="K40" s="30" t="n">
        <v>14</v>
      </c>
      <c r="L40" s="30" t="n">
        <v>1.4</v>
      </c>
      <c r="M40" s="30" t="n">
        <v>8</v>
      </c>
      <c r="N40" s="31" t="n">
        <v>2.8</v>
      </c>
      <c r="O40" s="50"/>
    </row>
    <row r="41" customFormat="false" ht="15.75" hidden="false" customHeight="false" outlineLevel="0" collapsed="false">
      <c r="A41" s="32" t="s">
        <v>157</v>
      </c>
      <c r="B41" s="44" t="s">
        <v>29</v>
      </c>
      <c r="C41" s="28" t="n">
        <v>200</v>
      </c>
      <c r="D41" s="31" t="n">
        <v>0.68</v>
      </c>
      <c r="E41" s="31" t="n">
        <v>0.28</v>
      </c>
      <c r="F41" s="31" t="n">
        <v>20.76</v>
      </c>
      <c r="G41" s="31" t="n">
        <v>88.2</v>
      </c>
      <c r="H41" s="31" t="n">
        <v>0.01</v>
      </c>
      <c r="I41" s="31" t="n">
        <v>100</v>
      </c>
      <c r="J41" s="31" t="n">
        <v>0</v>
      </c>
      <c r="K41" s="31" t="n">
        <v>21.34</v>
      </c>
      <c r="L41" s="31" t="n">
        <v>3.44</v>
      </c>
      <c r="M41" s="31" t="n">
        <v>3.44</v>
      </c>
      <c r="N41" s="31" t="n">
        <v>0.63</v>
      </c>
      <c r="O41" s="50"/>
    </row>
    <row r="42" customFormat="false" ht="15.75" hidden="false" customHeight="false" outlineLevel="0" collapsed="false">
      <c r="A42" s="32" t="s">
        <v>157</v>
      </c>
      <c r="B42" s="44" t="s">
        <v>46</v>
      </c>
      <c r="C42" s="28" t="s">
        <v>55</v>
      </c>
      <c r="D42" s="31" t="n">
        <v>3.16</v>
      </c>
      <c r="E42" s="31" t="n">
        <v>0.4</v>
      </c>
      <c r="F42" s="31" t="n">
        <v>18.48</v>
      </c>
      <c r="G42" s="31" t="n">
        <v>93.52</v>
      </c>
      <c r="H42" s="31" t="n">
        <v>0.04</v>
      </c>
      <c r="I42" s="31" t="n">
        <v>0</v>
      </c>
      <c r="J42" s="31" t="n">
        <v>0</v>
      </c>
      <c r="K42" s="31" t="n">
        <v>9.2</v>
      </c>
      <c r="L42" s="31" t="n">
        <v>34.8</v>
      </c>
      <c r="M42" s="31" t="n">
        <v>13.2</v>
      </c>
      <c r="N42" s="31" t="n">
        <v>0.44</v>
      </c>
      <c r="O42" s="50"/>
    </row>
    <row r="43" customFormat="false" ht="15.75" hidden="false" customHeight="false" outlineLevel="0" collapsed="false">
      <c r="A43" s="32"/>
      <c r="B43" s="124" t="s">
        <v>34</v>
      </c>
      <c r="C43" s="28"/>
      <c r="D43" s="38" t="n">
        <f aca="false">SUM(D37:D42)</f>
        <v>31.13</v>
      </c>
      <c r="E43" s="38" t="n">
        <f aca="false">SUM(E37:E42)</f>
        <v>77.53</v>
      </c>
      <c r="F43" s="38" t="n">
        <f aca="false">SUM(F37:F42)</f>
        <v>113.16</v>
      </c>
      <c r="G43" s="38" t="n">
        <f aca="false">SUM(G37:G42)</f>
        <v>1193.57</v>
      </c>
      <c r="H43" s="38" t="n">
        <f aca="false">SUM(H37:H42)</f>
        <v>0.46</v>
      </c>
      <c r="I43" s="38" t="n">
        <f aca="false">SUM(I37:I42)</f>
        <v>120.95</v>
      </c>
      <c r="J43" s="38" t="n">
        <f aca="false">SUM(J37:J42)</f>
        <v>200</v>
      </c>
      <c r="K43" s="38" t="n">
        <f aca="false">SUM(K37:K42)</f>
        <v>133.24</v>
      </c>
      <c r="L43" s="38" t="n">
        <f aca="false">SUM(L37:L42)</f>
        <v>487.81</v>
      </c>
      <c r="M43" s="38" t="n">
        <f aca="false">SUM(M37:M42)</f>
        <v>142.61</v>
      </c>
      <c r="N43" s="38" t="n">
        <f aca="false">SUM(N37:N42)</f>
        <v>8.315</v>
      </c>
      <c r="O43" s="50"/>
    </row>
    <row r="44" customFormat="false" ht="15.75" hidden="false" customHeight="false" outlineLevel="0" collapsed="false">
      <c r="A44" s="50"/>
      <c r="B44" s="113" t="s">
        <v>64</v>
      </c>
      <c r="C44" s="84"/>
      <c r="D44" s="85"/>
      <c r="E44" s="85"/>
      <c r="F44" s="85"/>
      <c r="G44" s="85"/>
      <c r="H44" s="31"/>
      <c r="I44" s="31"/>
      <c r="J44" s="31"/>
      <c r="K44" s="31"/>
      <c r="L44" s="31"/>
      <c r="M44" s="31"/>
      <c r="N44" s="31"/>
      <c r="O44" s="50"/>
    </row>
    <row r="45" customFormat="false" ht="15.75" hidden="false" customHeight="false" outlineLevel="0" collapsed="false">
      <c r="A45" s="50"/>
      <c r="B45" s="117" t="s">
        <v>149</v>
      </c>
      <c r="C45" s="28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50"/>
    </row>
    <row r="46" customFormat="false" ht="15.75" hidden="false" customHeight="false" outlineLevel="0" collapsed="false">
      <c r="A46" s="32" t="s">
        <v>36</v>
      </c>
      <c r="B46" s="137" t="s">
        <v>37</v>
      </c>
      <c r="C46" s="40" t="s">
        <v>33</v>
      </c>
      <c r="D46" s="31" t="n">
        <v>1.41</v>
      </c>
      <c r="E46" s="31" t="n">
        <v>6.01</v>
      </c>
      <c r="F46" s="31" t="n">
        <v>8.26</v>
      </c>
      <c r="G46" s="30" t="n">
        <v>92.8</v>
      </c>
      <c r="H46" s="30" t="n">
        <v>0.02</v>
      </c>
      <c r="I46" s="30" t="n">
        <v>6.65</v>
      </c>
      <c r="J46" s="30" t="n">
        <v>0</v>
      </c>
      <c r="K46" s="30" t="n">
        <v>35.5</v>
      </c>
      <c r="L46" s="30" t="n">
        <v>40.6</v>
      </c>
      <c r="M46" s="30" t="n">
        <v>20.7</v>
      </c>
      <c r="N46" s="30" t="n">
        <v>1.32</v>
      </c>
      <c r="O46" s="50"/>
    </row>
    <row r="47" customFormat="false" ht="15.75" hidden="false" customHeight="false" outlineLevel="0" collapsed="false">
      <c r="A47" s="32" t="s">
        <v>175</v>
      </c>
      <c r="B47" s="44" t="s">
        <v>176</v>
      </c>
      <c r="C47" s="28" t="s">
        <v>152</v>
      </c>
      <c r="D47" s="31" t="n">
        <f aca="false">1.59*1.25</f>
        <v>1.9875</v>
      </c>
      <c r="E47" s="31" t="n">
        <f aca="false">4.99*1.25</f>
        <v>6.2375</v>
      </c>
      <c r="F47" s="31" t="n">
        <f aca="false">9.14*1.25</f>
        <v>11.425</v>
      </c>
      <c r="G47" s="31" t="n">
        <f aca="false">95.25*1.25</f>
        <v>119.0625</v>
      </c>
      <c r="H47" s="31" t="n">
        <f aca="false">0.08*1.25</f>
        <v>0.1</v>
      </c>
      <c r="I47" s="31" t="n">
        <f aca="false">10.38*1.25</f>
        <v>12.975</v>
      </c>
      <c r="J47" s="31" t="n">
        <v>0</v>
      </c>
      <c r="K47" s="31" t="n">
        <f aca="false">34.85*1.25</f>
        <v>43.5625</v>
      </c>
      <c r="L47" s="31" t="n">
        <f aca="false">49.28*1.25</f>
        <v>61.6</v>
      </c>
      <c r="M47" s="31" t="n">
        <f aca="false">20.75*1.25</f>
        <v>25.9375</v>
      </c>
      <c r="N47" s="31" t="n">
        <f aca="false">0.78*1.25</f>
        <v>0.975</v>
      </c>
      <c r="O47" s="50"/>
    </row>
    <row r="48" customFormat="false" ht="15.75" hidden="false" customHeight="false" outlineLevel="0" collapsed="false">
      <c r="A48" s="32" t="s">
        <v>177</v>
      </c>
      <c r="B48" s="44" t="s">
        <v>178</v>
      </c>
      <c r="C48" s="28" t="s">
        <v>168</v>
      </c>
      <c r="D48" s="31" t="n">
        <v>8.26</v>
      </c>
      <c r="E48" s="31" t="n">
        <v>8.05</v>
      </c>
      <c r="F48" s="31" t="n">
        <v>11.76</v>
      </c>
      <c r="G48" s="30" t="n">
        <v>152.5</v>
      </c>
      <c r="H48" s="30" t="n">
        <v>0.08</v>
      </c>
      <c r="I48" s="30" t="n">
        <v>1.44</v>
      </c>
      <c r="J48" s="30" t="n">
        <v>18.5</v>
      </c>
      <c r="K48" s="30" t="n">
        <v>63.81</v>
      </c>
      <c r="L48" s="30" t="n">
        <v>122.38</v>
      </c>
      <c r="M48" s="30" t="n">
        <v>20.35</v>
      </c>
      <c r="N48" s="31" t="n">
        <v>0.63</v>
      </c>
      <c r="O48" s="50"/>
    </row>
    <row r="49" customFormat="false" ht="15.75" hidden="false" customHeight="false" outlineLevel="0" collapsed="false">
      <c r="A49" s="32" t="s">
        <v>179</v>
      </c>
      <c r="B49" s="32" t="s">
        <v>180</v>
      </c>
      <c r="C49" s="28" t="s">
        <v>116</v>
      </c>
      <c r="D49" s="31" t="n">
        <v>3.21</v>
      </c>
      <c r="E49" s="31" t="n">
        <v>6.28</v>
      </c>
      <c r="F49" s="31" t="n">
        <v>22.21</v>
      </c>
      <c r="G49" s="30" t="n">
        <v>166.67</v>
      </c>
      <c r="H49" s="30" t="n">
        <v>0.18</v>
      </c>
      <c r="I49" s="30" t="n">
        <v>22.89</v>
      </c>
      <c r="J49" s="30" t="n">
        <v>31.75</v>
      </c>
      <c r="K49" s="30" t="n">
        <v>0</v>
      </c>
      <c r="L49" s="30" t="n">
        <v>21.68</v>
      </c>
      <c r="M49" s="30" t="n">
        <v>88.54</v>
      </c>
      <c r="N49" s="31" t="n">
        <v>32.26</v>
      </c>
      <c r="O49" s="50"/>
    </row>
    <row r="50" customFormat="false" ht="15.75" hidden="false" customHeight="false" outlineLevel="0" collapsed="false">
      <c r="A50" s="32" t="s">
        <v>162</v>
      </c>
      <c r="B50" s="44" t="s">
        <v>181</v>
      </c>
      <c r="C50" s="28" t="n">
        <v>200</v>
      </c>
      <c r="D50" s="31" t="n">
        <v>0.68</v>
      </c>
      <c r="E50" s="31" t="n">
        <v>0.28</v>
      </c>
      <c r="F50" s="31" t="n">
        <v>20.76</v>
      </c>
      <c r="G50" s="30" t="n">
        <v>88.2</v>
      </c>
      <c r="H50" s="30" t="n">
        <v>0.01</v>
      </c>
      <c r="I50" s="30" t="n">
        <v>0.9</v>
      </c>
      <c r="J50" s="30" t="n">
        <v>0</v>
      </c>
      <c r="K50" s="30" t="n">
        <v>21.34</v>
      </c>
      <c r="L50" s="30" t="n">
        <v>3.44</v>
      </c>
      <c r="M50" s="30" t="n">
        <v>3.44</v>
      </c>
      <c r="N50" s="31" t="n">
        <v>0.63</v>
      </c>
      <c r="O50" s="50"/>
    </row>
    <row r="51" customFormat="false" ht="15.75" hidden="false" customHeight="false" outlineLevel="0" collapsed="false">
      <c r="A51" s="32" t="s">
        <v>157</v>
      </c>
      <c r="B51" s="44" t="s">
        <v>29</v>
      </c>
      <c r="C51" s="28" t="s">
        <v>55</v>
      </c>
      <c r="D51" s="31" t="n">
        <v>3.16</v>
      </c>
      <c r="E51" s="31" t="n">
        <v>0.4</v>
      </c>
      <c r="F51" s="31" t="n">
        <v>18.48</v>
      </c>
      <c r="G51" s="31" t="n">
        <v>93.52</v>
      </c>
      <c r="H51" s="31" t="n">
        <v>0.04</v>
      </c>
      <c r="I51" s="31" t="n">
        <v>0</v>
      </c>
      <c r="J51" s="31" t="n">
        <v>0</v>
      </c>
      <c r="K51" s="31" t="n">
        <v>9.2</v>
      </c>
      <c r="L51" s="31" t="n">
        <v>34.8</v>
      </c>
      <c r="M51" s="31" t="n">
        <v>13.2</v>
      </c>
      <c r="N51" s="31" t="n">
        <v>0.44</v>
      </c>
      <c r="O51" s="50"/>
    </row>
    <row r="52" customFormat="false" ht="15.75" hidden="false" customHeight="false" outlineLevel="0" collapsed="false">
      <c r="A52" s="32" t="s">
        <v>157</v>
      </c>
      <c r="B52" s="44" t="s">
        <v>46</v>
      </c>
      <c r="C52" s="28" t="s">
        <v>55</v>
      </c>
      <c r="D52" s="31" t="n">
        <v>2.23</v>
      </c>
      <c r="E52" s="31" t="n">
        <v>0.44</v>
      </c>
      <c r="F52" s="31" t="n">
        <v>18.75</v>
      </c>
      <c r="G52" s="31" t="n">
        <v>91.73</v>
      </c>
      <c r="H52" s="31" t="n">
        <v>0.04</v>
      </c>
      <c r="I52" s="31" t="n">
        <v>0</v>
      </c>
      <c r="J52" s="31" t="n">
        <v>0</v>
      </c>
      <c r="K52" s="31" t="n">
        <v>9.18</v>
      </c>
      <c r="L52" s="31" t="n">
        <v>42.29</v>
      </c>
      <c r="M52" s="31" t="n">
        <v>9.98</v>
      </c>
      <c r="N52" s="31" t="n">
        <v>1.24</v>
      </c>
      <c r="O52" s="50"/>
    </row>
    <row r="53" customFormat="false" ht="15.75" hidden="false" customHeight="false" outlineLevel="0" collapsed="false">
      <c r="A53" s="32"/>
      <c r="B53" s="117" t="s">
        <v>34</v>
      </c>
      <c r="C53" s="28"/>
      <c r="D53" s="38" t="n">
        <f aca="false">SUM(D46:D51)</f>
        <v>18.7075</v>
      </c>
      <c r="E53" s="38" t="n">
        <f aca="false">SUM(E46:E51)</f>
        <v>27.2575</v>
      </c>
      <c r="F53" s="38" t="n">
        <f aca="false">SUM(F46:F51)</f>
        <v>92.895</v>
      </c>
      <c r="G53" s="38" t="n">
        <f aca="false">SUM(G46:G51)</f>
        <v>712.7525</v>
      </c>
      <c r="H53" s="38" t="n">
        <f aca="false">SUM(H46:H51)</f>
        <v>0.43</v>
      </c>
      <c r="I53" s="38" t="n">
        <f aca="false">SUM(I46:I51)</f>
        <v>44.855</v>
      </c>
      <c r="J53" s="38" t="n">
        <f aca="false">SUM(J46:J51)</f>
        <v>50.25</v>
      </c>
      <c r="K53" s="38" t="n">
        <f aca="false">SUM(K46:K51)</f>
        <v>173.4125</v>
      </c>
      <c r="L53" s="38" t="n">
        <f aca="false">SUM(L46:L51)</f>
        <v>284.5</v>
      </c>
      <c r="M53" s="38" t="n">
        <f aca="false">SUM(M46:M51)</f>
        <v>172.1675</v>
      </c>
      <c r="N53" s="38" t="n">
        <f aca="false">SUM(N46:N51)</f>
        <v>36.255</v>
      </c>
      <c r="O53" s="50"/>
    </row>
    <row r="54" customFormat="false" ht="15.75" hidden="false" customHeight="false" outlineLevel="0" collapsed="false">
      <c r="A54" s="50"/>
      <c r="B54" s="113" t="s">
        <v>182</v>
      </c>
      <c r="C54" s="40"/>
      <c r="D54" s="41"/>
      <c r="E54" s="41"/>
      <c r="F54" s="41"/>
      <c r="G54" s="41"/>
      <c r="H54" s="31"/>
      <c r="I54" s="31"/>
      <c r="J54" s="31"/>
      <c r="K54" s="31"/>
      <c r="L54" s="31"/>
      <c r="M54" s="31"/>
      <c r="N54" s="31"/>
      <c r="O54" s="50"/>
    </row>
    <row r="55" customFormat="false" ht="15.75" hidden="false" customHeight="false" outlineLevel="0" collapsed="false">
      <c r="A55" s="50"/>
      <c r="B55" s="117" t="s">
        <v>149</v>
      </c>
      <c r="C55" s="28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50"/>
    </row>
    <row r="56" customFormat="false" ht="15.75" hidden="false" customHeight="false" outlineLevel="0" collapsed="false">
      <c r="A56" s="32" t="s">
        <v>36</v>
      </c>
      <c r="B56" s="137" t="s">
        <v>37</v>
      </c>
      <c r="C56" s="40" t="s">
        <v>33</v>
      </c>
      <c r="D56" s="31" t="n">
        <v>1.41</v>
      </c>
      <c r="E56" s="31" t="n">
        <v>6.01</v>
      </c>
      <c r="F56" s="31" t="n">
        <v>8.26</v>
      </c>
      <c r="G56" s="30" t="n">
        <v>92.8</v>
      </c>
      <c r="H56" s="30" t="n">
        <v>0.02</v>
      </c>
      <c r="I56" s="30" t="n">
        <v>6.65</v>
      </c>
      <c r="J56" s="30" t="n">
        <v>0</v>
      </c>
      <c r="K56" s="30" t="n">
        <v>35.5</v>
      </c>
      <c r="L56" s="30" t="n">
        <v>40.6</v>
      </c>
      <c r="M56" s="30" t="n">
        <v>20.7</v>
      </c>
      <c r="N56" s="30" t="n">
        <v>1.32</v>
      </c>
      <c r="O56" s="50"/>
    </row>
    <row r="57" customFormat="false" ht="15.75" hidden="false" customHeight="false" outlineLevel="0" collapsed="false">
      <c r="A57" s="32" t="s">
        <v>150</v>
      </c>
      <c r="B57" s="44" t="s">
        <v>183</v>
      </c>
      <c r="C57" s="28" t="s">
        <v>152</v>
      </c>
      <c r="D57" s="31" t="n">
        <v>2.25</v>
      </c>
      <c r="E57" s="31" t="n">
        <v>5.25</v>
      </c>
      <c r="F57" s="31" t="n">
        <v>13.75</v>
      </c>
      <c r="G57" s="30" t="n">
        <v>112.5</v>
      </c>
      <c r="H57" s="30" t="n">
        <v>0.06</v>
      </c>
      <c r="I57" s="30" t="n">
        <v>8.035</v>
      </c>
      <c r="J57" s="30" t="n">
        <v>0</v>
      </c>
      <c r="K57" s="30" t="n">
        <v>8.27</v>
      </c>
      <c r="L57" s="30" t="n">
        <v>32.41</v>
      </c>
      <c r="M57" s="30" t="n">
        <v>12.38</v>
      </c>
      <c r="N57" s="31" t="n">
        <v>0.51</v>
      </c>
      <c r="O57" s="50"/>
    </row>
    <row r="58" customFormat="false" ht="15.75" hidden="false" customHeight="false" outlineLevel="0" collapsed="false">
      <c r="A58" s="32" t="s">
        <v>153</v>
      </c>
      <c r="B58" s="44" t="s">
        <v>115</v>
      </c>
      <c r="C58" s="28" t="s">
        <v>116</v>
      </c>
      <c r="D58" s="31" t="n">
        <f aca="false">6.62*1.11</f>
        <v>7.3482</v>
      </c>
      <c r="E58" s="31" t="n">
        <f aca="false">5.42*1.11</f>
        <v>6.0162</v>
      </c>
      <c r="F58" s="31" t="n">
        <f aca="false">31.74*1.11</f>
        <v>35.2314</v>
      </c>
      <c r="G58" s="31" t="n">
        <f aca="false">202.14*1.11</f>
        <v>224.3754</v>
      </c>
      <c r="H58" s="31" t="n">
        <f aca="false">0.07*1.11</f>
        <v>0.0777</v>
      </c>
      <c r="I58" s="31" t="n">
        <v>0</v>
      </c>
      <c r="J58" s="31" t="n">
        <v>0</v>
      </c>
      <c r="K58" s="31" t="n">
        <f aca="false">5.83*1.1</f>
        <v>6.413</v>
      </c>
      <c r="L58" s="31" t="n">
        <f aca="false">44.6*1.11</f>
        <v>49.506</v>
      </c>
      <c r="M58" s="31" t="n">
        <f aca="false">25.34*1.11</f>
        <v>28.1274</v>
      </c>
      <c r="N58" s="31" t="n">
        <f aca="false">1.32*1.11</f>
        <v>1.4652</v>
      </c>
      <c r="O58" s="50"/>
    </row>
    <row r="59" customFormat="false" ht="15.75" hidden="false" customHeight="false" outlineLevel="0" collapsed="false">
      <c r="A59" s="32" t="s">
        <v>184</v>
      </c>
      <c r="B59" s="44" t="s">
        <v>185</v>
      </c>
      <c r="C59" s="28" t="s">
        <v>33</v>
      </c>
      <c r="D59" s="31" t="n">
        <v>15.6</v>
      </c>
      <c r="E59" s="31" t="n">
        <v>11.23</v>
      </c>
      <c r="F59" s="31" t="n">
        <v>3.52</v>
      </c>
      <c r="G59" s="31" t="n">
        <v>185</v>
      </c>
      <c r="H59" s="31" t="n">
        <v>0.2</v>
      </c>
      <c r="I59" s="31" t="n">
        <v>5.61</v>
      </c>
      <c r="J59" s="31" t="n">
        <v>5782</v>
      </c>
      <c r="K59" s="31" t="n">
        <v>33.24</v>
      </c>
      <c r="L59" s="31" t="n">
        <v>239.32</v>
      </c>
      <c r="M59" s="31" t="n">
        <v>17.47</v>
      </c>
      <c r="N59" s="31" t="n">
        <v>5</v>
      </c>
      <c r="O59" s="50"/>
    </row>
    <row r="60" s="2" customFormat="true" ht="20.25" hidden="false" customHeight="true" outlineLevel="0" collapsed="false">
      <c r="A60" s="32" t="s">
        <v>76</v>
      </c>
      <c r="B60" s="112" t="s">
        <v>77</v>
      </c>
      <c r="C60" s="138" t="n">
        <v>100</v>
      </c>
      <c r="D60" s="139" t="n">
        <v>0.9</v>
      </c>
      <c r="E60" s="139" t="n">
        <v>0.2</v>
      </c>
      <c r="F60" s="139" t="n">
        <v>10.8</v>
      </c>
      <c r="G60" s="139" t="n">
        <v>47</v>
      </c>
      <c r="H60" s="139" t="n">
        <v>0</v>
      </c>
      <c r="I60" s="139" t="n">
        <v>13</v>
      </c>
      <c r="J60" s="139" t="n">
        <v>0.01</v>
      </c>
      <c r="K60" s="139" t="n">
        <v>0.3</v>
      </c>
      <c r="L60" s="139" t="n">
        <v>16</v>
      </c>
      <c r="M60" s="139" t="n">
        <v>2.2</v>
      </c>
      <c r="N60" s="139" t="n">
        <v>9</v>
      </c>
      <c r="O60" s="1"/>
    </row>
    <row r="61" customFormat="false" ht="15.75" hidden="false" customHeight="false" outlineLevel="0" collapsed="false">
      <c r="A61" s="34" t="s">
        <v>31</v>
      </c>
      <c r="B61" s="44" t="s">
        <v>32</v>
      </c>
      <c r="C61" s="138" t="s">
        <v>33</v>
      </c>
      <c r="D61" s="139" t="n">
        <v>0.4</v>
      </c>
      <c r="E61" s="139" t="n">
        <v>0.2</v>
      </c>
      <c r="F61" s="139" t="n">
        <v>10.8</v>
      </c>
      <c r="G61" s="139" t="n">
        <v>47</v>
      </c>
      <c r="H61" s="140" t="n">
        <v>0</v>
      </c>
      <c r="I61" s="140" t="n">
        <v>13</v>
      </c>
      <c r="J61" s="140" t="n">
        <v>0.01</v>
      </c>
      <c r="K61" s="140" t="n">
        <v>0.3</v>
      </c>
      <c r="L61" s="140" t="n">
        <v>16</v>
      </c>
      <c r="M61" s="140" t="n">
        <v>2.2</v>
      </c>
      <c r="N61" s="140" t="n">
        <v>9</v>
      </c>
      <c r="O61" s="50"/>
    </row>
    <row r="62" customFormat="false" ht="15.75" hidden="false" customHeight="false" outlineLevel="0" collapsed="false">
      <c r="A62" s="32" t="s">
        <v>157</v>
      </c>
      <c r="B62" s="44" t="s">
        <v>29</v>
      </c>
      <c r="C62" s="28" t="s">
        <v>55</v>
      </c>
      <c r="D62" s="31" t="n">
        <v>3.16</v>
      </c>
      <c r="E62" s="31" t="n">
        <v>0.4</v>
      </c>
      <c r="F62" s="31" t="n">
        <v>18.48</v>
      </c>
      <c r="G62" s="31" t="n">
        <v>93.52</v>
      </c>
      <c r="H62" s="31" t="n">
        <v>0.04</v>
      </c>
      <c r="I62" s="31" t="n">
        <v>0</v>
      </c>
      <c r="J62" s="31" t="n">
        <v>0</v>
      </c>
      <c r="K62" s="31" t="n">
        <v>9.2</v>
      </c>
      <c r="L62" s="31" t="n">
        <v>34.8</v>
      </c>
      <c r="M62" s="31" t="n">
        <v>13.2</v>
      </c>
      <c r="N62" s="31" t="n">
        <v>0.44</v>
      </c>
      <c r="O62" s="50"/>
    </row>
    <row r="63" customFormat="false" ht="15.75" hidden="false" customHeight="false" outlineLevel="0" collapsed="false">
      <c r="A63" s="32" t="s">
        <v>157</v>
      </c>
      <c r="B63" s="44" t="s">
        <v>46</v>
      </c>
      <c r="C63" s="28" t="s">
        <v>55</v>
      </c>
      <c r="D63" s="31" t="n">
        <v>2.23</v>
      </c>
      <c r="E63" s="31" t="n">
        <v>0.44</v>
      </c>
      <c r="F63" s="31" t="n">
        <v>18.75</v>
      </c>
      <c r="G63" s="31" t="n">
        <v>91.73</v>
      </c>
      <c r="H63" s="31" t="n">
        <v>0.04</v>
      </c>
      <c r="I63" s="31" t="n">
        <v>0</v>
      </c>
      <c r="J63" s="31" t="n">
        <v>0</v>
      </c>
      <c r="K63" s="31" t="n">
        <v>9.18</v>
      </c>
      <c r="L63" s="31" t="n">
        <v>42.29</v>
      </c>
      <c r="M63" s="31" t="n">
        <v>9.98</v>
      </c>
      <c r="N63" s="31" t="n">
        <v>1.24</v>
      </c>
      <c r="O63" s="50"/>
    </row>
    <row r="64" customFormat="false" ht="15.75" hidden="false" customHeight="false" outlineLevel="0" collapsed="false">
      <c r="A64" s="50"/>
      <c r="B64" s="117" t="s">
        <v>34</v>
      </c>
      <c r="C64" s="28"/>
      <c r="D64" s="38" t="n">
        <f aca="false">SUM(D56:D63)</f>
        <v>33.2982</v>
      </c>
      <c r="E64" s="38" t="n">
        <f aca="false">SUM(E56:E63)</f>
        <v>29.7462</v>
      </c>
      <c r="F64" s="38" t="n">
        <f aca="false">SUM(F56:F63)</f>
        <v>119.5914</v>
      </c>
      <c r="G64" s="38" t="n">
        <f aca="false">SUM(G56:G63)</f>
        <v>893.9254</v>
      </c>
      <c r="H64" s="38" t="n">
        <f aca="false">SUM(H56:H63)</f>
        <v>0.4377</v>
      </c>
      <c r="I64" s="38" t="n">
        <f aca="false">SUM(I56:I63)</f>
        <v>46.295</v>
      </c>
      <c r="J64" s="38" t="n">
        <f aca="false">SUM(J56:J63)</f>
        <v>5782.02</v>
      </c>
      <c r="K64" s="38" t="n">
        <f aca="false">SUM(K56:K63)</f>
        <v>102.403</v>
      </c>
      <c r="L64" s="38" t="n">
        <f aca="false">SUM(L56:L63)</f>
        <v>470.926</v>
      </c>
      <c r="M64" s="38" t="n">
        <f aca="false">SUM(M56:M63)</f>
        <v>106.2574</v>
      </c>
      <c r="N64" s="38" t="n">
        <f aca="false">SUM(N56:N63)</f>
        <v>27.9752</v>
      </c>
      <c r="O64" s="50"/>
    </row>
    <row r="65" customFormat="false" ht="15.75" hidden="false" customHeight="false" outlineLevel="0" collapsed="false">
      <c r="A65" s="50"/>
      <c r="B65" s="113" t="s">
        <v>73</v>
      </c>
      <c r="C65" s="40"/>
      <c r="D65" s="41"/>
      <c r="E65" s="41"/>
      <c r="F65" s="41"/>
      <c r="G65" s="41"/>
      <c r="H65" s="31"/>
      <c r="I65" s="31"/>
      <c r="J65" s="31"/>
      <c r="K65" s="31"/>
      <c r="L65" s="31"/>
      <c r="M65" s="31"/>
      <c r="N65" s="31"/>
      <c r="O65" s="50"/>
    </row>
    <row r="66" customFormat="false" ht="16.5" hidden="false" customHeight="true" outlineLevel="0" collapsed="false">
      <c r="A66" s="50"/>
      <c r="B66" s="117" t="s">
        <v>149</v>
      </c>
      <c r="C66" s="28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50"/>
    </row>
    <row r="67" customFormat="false" ht="16.5" hidden="false" customHeight="true" outlineLevel="0" collapsed="false">
      <c r="A67" s="32" t="s">
        <v>36</v>
      </c>
      <c r="B67" s="137" t="s">
        <v>37</v>
      </c>
      <c r="C67" s="40" t="s">
        <v>33</v>
      </c>
      <c r="D67" s="31" t="n">
        <v>1.41</v>
      </c>
      <c r="E67" s="31" t="n">
        <v>6.01</v>
      </c>
      <c r="F67" s="31" t="n">
        <v>8.26</v>
      </c>
      <c r="G67" s="30" t="n">
        <v>92.8</v>
      </c>
      <c r="H67" s="30" t="n">
        <v>0.02</v>
      </c>
      <c r="I67" s="30" t="n">
        <v>6.65</v>
      </c>
      <c r="J67" s="30" t="n">
        <v>0</v>
      </c>
      <c r="K67" s="30" t="n">
        <v>35.5</v>
      </c>
      <c r="L67" s="30" t="n">
        <v>40.6</v>
      </c>
      <c r="M67" s="30" t="n">
        <v>20.7</v>
      </c>
      <c r="N67" s="30" t="n">
        <v>1.32</v>
      </c>
      <c r="O67" s="50"/>
    </row>
    <row r="68" customFormat="false" ht="15.75" hidden="false" customHeight="false" outlineLevel="0" collapsed="false">
      <c r="A68" s="32" t="s">
        <v>175</v>
      </c>
      <c r="B68" s="44" t="s">
        <v>176</v>
      </c>
      <c r="C68" s="28" t="s">
        <v>152</v>
      </c>
      <c r="D68" s="31" t="n">
        <f aca="false">2.01*1.25</f>
        <v>2.5125</v>
      </c>
      <c r="E68" s="31" t="n">
        <f aca="false">5.09*1.25</f>
        <v>6.3625</v>
      </c>
      <c r="F68" s="31" t="n">
        <f aca="false">11.98*1.25</f>
        <v>14.975</v>
      </c>
      <c r="G68" s="31" t="n">
        <f aca="false">107.25*1.25</f>
        <v>134.0625</v>
      </c>
      <c r="H68" s="31" t="n">
        <f aca="false">0.09*1.25</f>
        <v>0.1125</v>
      </c>
      <c r="I68" s="31" t="n">
        <f aca="false">8.38*1.25</f>
        <v>10.475</v>
      </c>
      <c r="J68" s="31" t="n">
        <v>0</v>
      </c>
      <c r="K68" s="31" t="n">
        <f aca="false">29.15*1.25</f>
        <v>36.4375</v>
      </c>
      <c r="L68" s="31" t="n">
        <f aca="false">56.73*1.25</f>
        <v>70.9125</v>
      </c>
      <c r="M68" s="31" t="n">
        <f aca="false">24.18*1.25</f>
        <v>30.225</v>
      </c>
      <c r="N68" s="31" t="n">
        <f aca="false">0.93*1.25</f>
        <v>1.1625</v>
      </c>
      <c r="O68" s="50"/>
    </row>
    <row r="69" customFormat="false" ht="15.75" hidden="false" customHeight="false" outlineLevel="0" collapsed="false">
      <c r="A69" s="32" t="s">
        <v>186</v>
      </c>
      <c r="B69" s="44" t="s">
        <v>187</v>
      </c>
      <c r="C69" s="28" t="s">
        <v>188</v>
      </c>
      <c r="D69" s="31" t="n">
        <v>31.01</v>
      </c>
      <c r="E69" s="31" t="n">
        <v>33.24</v>
      </c>
      <c r="F69" s="31" t="n">
        <v>21</v>
      </c>
      <c r="G69" s="30" t="n">
        <v>281.3</v>
      </c>
      <c r="H69" s="30" t="n">
        <v>0.07</v>
      </c>
      <c r="I69" s="30" t="n">
        <v>0.75</v>
      </c>
      <c r="J69" s="30" t="n">
        <v>66.27</v>
      </c>
      <c r="K69" s="30" t="n">
        <v>40.27</v>
      </c>
      <c r="L69" s="30" t="n">
        <v>70.72</v>
      </c>
      <c r="M69" s="30" t="n">
        <v>15.08</v>
      </c>
      <c r="N69" s="31" t="n">
        <v>1.03</v>
      </c>
      <c r="O69" s="50"/>
    </row>
    <row r="70" customFormat="false" ht="16.5" hidden="false" customHeight="true" outlineLevel="0" collapsed="false">
      <c r="A70" s="32" t="s">
        <v>155</v>
      </c>
      <c r="B70" s="44" t="s">
        <v>189</v>
      </c>
      <c r="C70" s="28" t="s">
        <v>90</v>
      </c>
      <c r="D70" s="31" t="n">
        <v>8.6</v>
      </c>
      <c r="E70" s="31" t="n">
        <v>6.09</v>
      </c>
      <c r="F70" s="31" t="n">
        <v>38.64</v>
      </c>
      <c r="G70" s="30" t="n">
        <v>243.75</v>
      </c>
      <c r="H70" s="30" t="n">
        <v>0.11</v>
      </c>
      <c r="I70" s="30" t="n">
        <v>0</v>
      </c>
      <c r="J70" s="30" t="n">
        <v>0</v>
      </c>
      <c r="K70" s="30" t="n">
        <v>14.82</v>
      </c>
      <c r="L70" s="30" t="n">
        <v>203.93</v>
      </c>
      <c r="M70" s="30" t="n">
        <v>135.83</v>
      </c>
      <c r="N70" s="31" t="n">
        <v>4.56</v>
      </c>
      <c r="O70" s="50"/>
    </row>
    <row r="71" customFormat="false" ht="15.75" hidden="false" customHeight="false" outlineLevel="0" collapsed="false">
      <c r="A71" s="32" t="s">
        <v>190</v>
      </c>
      <c r="B71" s="112" t="s">
        <v>191</v>
      </c>
      <c r="C71" s="28" t="n">
        <v>200</v>
      </c>
      <c r="D71" s="31" t="n">
        <v>1</v>
      </c>
      <c r="E71" s="31" t="n">
        <v>0</v>
      </c>
      <c r="F71" s="31" t="n">
        <v>20.2</v>
      </c>
      <c r="G71" s="30" t="n">
        <v>84.8</v>
      </c>
      <c r="H71" s="30" t="n">
        <v>0.02</v>
      </c>
      <c r="I71" s="30" t="n">
        <v>4</v>
      </c>
      <c r="J71" s="30" t="n">
        <v>0</v>
      </c>
      <c r="K71" s="30" t="n">
        <v>14</v>
      </c>
      <c r="L71" s="30" t="n">
        <v>1.4</v>
      </c>
      <c r="M71" s="30" t="n">
        <v>8</v>
      </c>
      <c r="N71" s="31" t="n">
        <v>2.8</v>
      </c>
      <c r="O71" s="50"/>
    </row>
    <row r="72" customFormat="false" ht="15.75" hidden="false" customHeight="false" outlineLevel="0" collapsed="false">
      <c r="A72" s="32" t="s">
        <v>157</v>
      </c>
      <c r="B72" s="44" t="s">
        <v>29</v>
      </c>
      <c r="C72" s="28" t="s">
        <v>47</v>
      </c>
      <c r="D72" s="31" t="n">
        <v>2.37</v>
      </c>
      <c r="E72" s="31" t="n">
        <v>0.3</v>
      </c>
      <c r="F72" s="31" t="n">
        <v>13.86</v>
      </c>
      <c r="G72" s="30" t="n">
        <v>70.14</v>
      </c>
      <c r="H72" s="30" t="n">
        <v>0.3</v>
      </c>
      <c r="I72" s="30" t="n">
        <v>0</v>
      </c>
      <c r="J72" s="30" t="n">
        <v>0</v>
      </c>
      <c r="K72" s="30" t="n">
        <v>6.9</v>
      </c>
      <c r="L72" s="30" t="n">
        <v>26.1</v>
      </c>
      <c r="M72" s="30" t="n">
        <v>9.9</v>
      </c>
      <c r="N72" s="31" t="n">
        <v>0.33</v>
      </c>
      <c r="O72" s="50"/>
    </row>
    <row r="73" customFormat="false" ht="15.75" hidden="false" customHeight="false" outlineLevel="0" collapsed="false">
      <c r="A73" s="32" t="s">
        <v>157</v>
      </c>
      <c r="B73" s="44" t="s">
        <v>46</v>
      </c>
      <c r="C73" s="28" t="s">
        <v>47</v>
      </c>
      <c r="D73" s="31" t="n">
        <v>1.68</v>
      </c>
      <c r="E73" s="31" t="n">
        <v>0.33</v>
      </c>
      <c r="F73" s="31" t="n">
        <v>14.1</v>
      </c>
      <c r="G73" s="30" t="n">
        <v>68.97</v>
      </c>
      <c r="H73" s="30" t="n">
        <v>0.03</v>
      </c>
      <c r="I73" s="30" t="n">
        <v>0</v>
      </c>
      <c r="J73" s="30" t="n">
        <v>0</v>
      </c>
      <c r="K73" s="30" t="n">
        <v>6.9</v>
      </c>
      <c r="L73" s="30" t="n">
        <v>31.8</v>
      </c>
      <c r="M73" s="30" t="n">
        <v>7.5</v>
      </c>
      <c r="N73" s="31" t="n">
        <v>0.93</v>
      </c>
      <c r="O73" s="50"/>
    </row>
    <row r="74" customFormat="false" ht="15.75" hidden="false" customHeight="false" outlineLevel="0" collapsed="false">
      <c r="A74" s="50"/>
      <c r="B74" s="117" t="s">
        <v>34</v>
      </c>
      <c r="C74" s="28"/>
      <c r="D74" s="38" t="n">
        <f aca="false">SUM(D67:D73)</f>
        <v>48.5825</v>
      </c>
      <c r="E74" s="38" t="n">
        <f aca="false">SUM(E67:E73)</f>
        <v>52.3325</v>
      </c>
      <c r="F74" s="38" t="n">
        <f aca="false">SUM(F67:F73)</f>
        <v>131.035</v>
      </c>
      <c r="G74" s="38" t="n">
        <f aca="false">SUM(G67:G73)</f>
        <v>975.8225</v>
      </c>
      <c r="H74" s="38" t="n">
        <f aca="false">SUM(H67:H73)</f>
        <v>0.6625</v>
      </c>
      <c r="I74" s="38" t="n">
        <f aca="false">SUM(I67:I73)</f>
        <v>21.875</v>
      </c>
      <c r="J74" s="38" t="n">
        <f aca="false">SUM(J67:J73)</f>
        <v>66.27</v>
      </c>
      <c r="K74" s="38" t="n">
        <f aca="false">SUM(K67:K73)</f>
        <v>154.8275</v>
      </c>
      <c r="L74" s="38" t="n">
        <f aca="false">SUM(L67:L73)</f>
        <v>445.4625</v>
      </c>
      <c r="M74" s="38" t="n">
        <f aca="false">SUM(M67:M73)</f>
        <v>227.235</v>
      </c>
      <c r="N74" s="38" t="n">
        <f aca="false">SUM(N67:N73)</f>
        <v>12.1325</v>
      </c>
      <c r="O74" s="50"/>
    </row>
    <row r="75" customFormat="false" ht="15.75" hidden="false" customHeight="false" outlineLevel="0" collapsed="false">
      <c r="A75" s="50"/>
      <c r="B75" s="113" t="s">
        <v>78</v>
      </c>
      <c r="C75" s="84"/>
      <c r="D75" s="85"/>
      <c r="E75" s="85"/>
      <c r="F75" s="85"/>
      <c r="G75" s="85"/>
      <c r="H75" s="31"/>
      <c r="I75" s="31"/>
      <c r="J75" s="31"/>
      <c r="K75" s="31"/>
      <c r="L75" s="31"/>
      <c r="M75" s="31"/>
      <c r="N75" s="31"/>
      <c r="O75" s="50"/>
    </row>
    <row r="76" customFormat="false" ht="15.75" hidden="false" customHeight="false" outlineLevel="0" collapsed="false">
      <c r="A76" s="50"/>
      <c r="B76" s="113" t="s">
        <v>149</v>
      </c>
      <c r="C76" s="40"/>
      <c r="D76" s="41"/>
      <c r="E76" s="41"/>
      <c r="F76" s="41"/>
      <c r="G76" s="41"/>
      <c r="H76" s="31"/>
      <c r="I76" s="31"/>
      <c r="J76" s="31"/>
      <c r="K76" s="31"/>
      <c r="L76" s="31"/>
      <c r="M76" s="31"/>
      <c r="N76" s="31"/>
      <c r="O76" s="50"/>
    </row>
    <row r="77" customFormat="false" ht="15.75" hidden="false" customHeight="false" outlineLevel="0" collapsed="false">
      <c r="A77" s="32" t="s">
        <v>36</v>
      </c>
      <c r="B77" s="137" t="s">
        <v>37</v>
      </c>
      <c r="C77" s="40" t="s">
        <v>33</v>
      </c>
      <c r="D77" s="31" t="n">
        <v>1.41</v>
      </c>
      <c r="E77" s="31" t="n">
        <v>6.01</v>
      </c>
      <c r="F77" s="31" t="n">
        <v>8.26</v>
      </c>
      <c r="G77" s="30" t="n">
        <v>92.8</v>
      </c>
      <c r="H77" s="30" t="n">
        <v>0.02</v>
      </c>
      <c r="I77" s="30" t="n">
        <v>6.65</v>
      </c>
      <c r="J77" s="30" t="n">
        <v>0</v>
      </c>
      <c r="K77" s="30" t="n">
        <v>35.5</v>
      </c>
      <c r="L77" s="30" t="n">
        <v>40.6</v>
      </c>
      <c r="M77" s="30" t="n">
        <v>20.7</v>
      </c>
      <c r="N77" s="30" t="n">
        <v>1.32</v>
      </c>
      <c r="O77" s="50"/>
    </row>
    <row r="78" customFormat="false" ht="15.75" hidden="false" customHeight="false" outlineLevel="0" collapsed="false">
      <c r="A78" s="26" t="s">
        <v>192</v>
      </c>
      <c r="B78" s="142" t="s">
        <v>193</v>
      </c>
      <c r="C78" s="40" t="s">
        <v>152</v>
      </c>
      <c r="D78" s="41" t="n">
        <v>3.3</v>
      </c>
      <c r="E78" s="41" t="n">
        <v>2.7</v>
      </c>
      <c r="F78" s="41" t="n">
        <v>24</v>
      </c>
      <c r="G78" s="42" t="n">
        <v>135</v>
      </c>
      <c r="H78" s="30" t="n">
        <v>0.1</v>
      </c>
      <c r="I78" s="30" t="n">
        <v>9.9</v>
      </c>
      <c r="J78" s="30" t="n">
        <v>0</v>
      </c>
      <c r="K78" s="30" t="n">
        <v>32.04</v>
      </c>
      <c r="L78" s="30" t="n">
        <v>67.17</v>
      </c>
      <c r="M78" s="30" t="n">
        <v>27.33</v>
      </c>
      <c r="N78" s="31" t="n">
        <v>1.05</v>
      </c>
      <c r="O78" s="50"/>
    </row>
    <row r="79" customFormat="false" ht="15.75" hidden="false" customHeight="false" outlineLevel="0" collapsed="false">
      <c r="A79" s="32" t="s">
        <v>177</v>
      </c>
      <c r="B79" s="44" t="s">
        <v>194</v>
      </c>
      <c r="C79" s="28" t="s">
        <v>168</v>
      </c>
      <c r="D79" s="31" t="n">
        <v>8.26</v>
      </c>
      <c r="E79" s="31" t="n">
        <v>8.05</v>
      </c>
      <c r="F79" s="31" t="n">
        <v>11.76</v>
      </c>
      <c r="G79" s="30" t="n">
        <v>152.5</v>
      </c>
      <c r="H79" s="30" t="n">
        <v>0.08</v>
      </c>
      <c r="I79" s="30" t="n">
        <v>1.44</v>
      </c>
      <c r="J79" s="30" t="n">
        <v>18.5</v>
      </c>
      <c r="K79" s="30" t="n">
        <v>63.81</v>
      </c>
      <c r="L79" s="30" t="n">
        <v>122.38</v>
      </c>
      <c r="M79" s="30" t="n">
        <v>20.35</v>
      </c>
      <c r="N79" s="31" t="n">
        <v>0.63</v>
      </c>
      <c r="O79" s="50"/>
    </row>
    <row r="80" customFormat="false" ht="15.75" hidden="false" customHeight="false" outlineLevel="0" collapsed="false">
      <c r="A80" s="32" t="s">
        <v>155</v>
      </c>
      <c r="B80" s="112" t="s">
        <v>195</v>
      </c>
      <c r="C80" s="28" t="s">
        <v>116</v>
      </c>
      <c r="D80" s="31" t="n">
        <v>3.21</v>
      </c>
      <c r="E80" s="31" t="n">
        <v>6.28</v>
      </c>
      <c r="F80" s="31" t="n">
        <v>22.21</v>
      </c>
      <c r="G80" s="30" t="n">
        <v>166.67</v>
      </c>
      <c r="H80" s="30" t="n">
        <v>0.18</v>
      </c>
      <c r="I80" s="30" t="n">
        <v>22.89</v>
      </c>
      <c r="J80" s="30" t="n">
        <v>31.75</v>
      </c>
      <c r="K80" s="30" t="n">
        <v>0</v>
      </c>
      <c r="L80" s="30" t="n">
        <v>21.68</v>
      </c>
      <c r="M80" s="30" t="n">
        <v>88.54</v>
      </c>
      <c r="N80" s="31" t="n">
        <v>32.26</v>
      </c>
      <c r="O80" s="50"/>
    </row>
    <row r="81" customFormat="false" ht="15.75" hidden="false" customHeight="false" outlineLevel="0" collapsed="false">
      <c r="A81" s="32" t="s">
        <v>162</v>
      </c>
      <c r="B81" s="112" t="s">
        <v>196</v>
      </c>
      <c r="C81" s="40" t="s">
        <v>22</v>
      </c>
      <c r="D81" s="104" t="n">
        <v>0.16</v>
      </c>
      <c r="E81" s="104" t="n">
        <v>0.16</v>
      </c>
      <c r="F81" s="104" t="n">
        <v>27.88</v>
      </c>
      <c r="G81" s="143" t="n">
        <v>114.6</v>
      </c>
      <c r="H81" s="30" t="n">
        <v>0.01</v>
      </c>
      <c r="I81" s="30" t="n">
        <v>0.9</v>
      </c>
      <c r="J81" s="30" t="n">
        <v>0</v>
      </c>
      <c r="K81" s="30" t="n">
        <v>14.18</v>
      </c>
      <c r="L81" s="30" t="n">
        <v>4.4</v>
      </c>
      <c r="M81" s="30" t="n">
        <v>5.14</v>
      </c>
      <c r="N81" s="31" t="n">
        <v>0.95</v>
      </c>
      <c r="O81" s="50"/>
    </row>
    <row r="82" customFormat="false" ht="15.75" hidden="false" customHeight="false" outlineLevel="0" collapsed="false">
      <c r="A82" s="32" t="s">
        <v>157</v>
      </c>
      <c r="B82" s="44" t="s">
        <v>29</v>
      </c>
      <c r="C82" s="28" t="s">
        <v>47</v>
      </c>
      <c r="D82" s="31" t="n">
        <v>2.37</v>
      </c>
      <c r="E82" s="31" t="n">
        <v>0.3</v>
      </c>
      <c r="F82" s="31" t="n">
        <v>13.86</v>
      </c>
      <c r="G82" s="30" t="n">
        <v>70.14</v>
      </c>
      <c r="H82" s="30" t="n">
        <v>0.3</v>
      </c>
      <c r="I82" s="30" t="n">
        <v>0</v>
      </c>
      <c r="J82" s="30" t="n">
        <v>0</v>
      </c>
      <c r="K82" s="30" t="n">
        <v>6.9</v>
      </c>
      <c r="L82" s="30" t="n">
        <v>26.1</v>
      </c>
      <c r="M82" s="30" t="n">
        <v>9.9</v>
      </c>
      <c r="N82" s="31" t="n">
        <v>0.33</v>
      </c>
      <c r="O82" s="50"/>
    </row>
    <row r="83" customFormat="false" ht="15.75" hidden="false" customHeight="false" outlineLevel="0" collapsed="false">
      <c r="A83" s="32" t="s">
        <v>157</v>
      </c>
      <c r="B83" s="44" t="s">
        <v>46</v>
      </c>
      <c r="C83" s="28" t="s">
        <v>47</v>
      </c>
      <c r="D83" s="31" t="n">
        <v>1.68</v>
      </c>
      <c r="E83" s="31" t="n">
        <v>0.33</v>
      </c>
      <c r="F83" s="31" t="n">
        <v>14.1</v>
      </c>
      <c r="G83" s="30" t="n">
        <v>68.97</v>
      </c>
      <c r="H83" s="30" t="n">
        <v>0.03</v>
      </c>
      <c r="I83" s="30" t="n">
        <v>0</v>
      </c>
      <c r="J83" s="30" t="n">
        <v>0</v>
      </c>
      <c r="K83" s="30" t="n">
        <v>6.9</v>
      </c>
      <c r="L83" s="30" t="n">
        <v>31.8</v>
      </c>
      <c r="M83" s="30" t="n">
        <v>7.5</v>
      </c>
      <c r="N83" s="31" t="n">
        <v>0.93</v>
      </c>
      <c r="O83" s="50"/>
    </row>
    <row r="84" customFormat="false" ht="15.75" hidden="false" customHeight="false" outlineLevel="0" collapsed="false">
      <c r="A84" s="50"/>
      <c r="B84" s="109" t="s">
        <v>34</v>
      </c>
      <c r="C84" s="40"/>
      <c r="D84" s="52" t="n">
        <f aca="false">SUM(D77:D83)</f>
        <v>20.39</v>
      </c>
      <c r="E84" s="52" t="n">
        <f aca="false">SUM(E77:E83)</f>
        <v>23.83</v>
      </c>
      <c r="F84" s="52" t="n">
        <f aca="false">SUM(F77:F83)</f>
        <v>122.07</v>
      </c>
      <c r="G84" s="52" t="n">
        <f aca="false">SUM(G77:G83)</f>
        <v>800.68</v>
      </c>
      <c r="H84" s="52" t="n">
        <f aca="false">SUM(H77:H83)</f>
        <v>0.72</v>
      </c>
      <c r="I84" s="52" t="n">
        <f aca="false">SUM(I77:I83)</f>
        <v>41.78</v>
      </c>
      <c r="J84" s="52" t="n">
        <f aca="false">SUM(J77:J83)</f>
        <v>50.25</v>
      </c>
      <c r="K84" s="52" t="n">
        <f aca="false">SUM(K77:K83)</f>
        <v>159.33</v>
      </c>
      <c r="L84" s="52" t="n">
        <f aca="false">SUM(L77:L83)</f>
        <v>314.13</v>
      </c>
      <c r="M84" s="52" t="n">
        <f aca="false">SUM(M77:M83)</f>
        <v>179.46</v>
      </c>
      <c r="N84" s="52" t="n">
        <f aca="false">SUM(N77:N83)</f>
        <v>37.47</v>
      </c>
      <c r="O84" s="50"/>
    </row>
    <row r="85" customFormat="false" ht="15.75" hidden="false" customHeight="false" outlineLevel="0" collapsed="false">
      <c r="A85" s="50"/>
      <c r="B85" s="113" t="s">
        <v>197</v>
      </c>
      <c r="C85" s="40"/>
      <c r="D85" s="41"/>
      <c r="E85" s="41"/>
      <c r="F85" s="41"/>
      <c r="G85" s="41"/>
      <c r="H85" s="31"/>
      <c r="I85" s="31"/>
      <c r="J85" s="31"/>
      <c r="K85" s="31"/>
      <c r="L85" s="31"/>
      <c r="M85" s="31"/>
      <c r="N85" s="31"/>
      <c r="O85" s="50"/>
    </row>
    <row r="86" customFormat="false" ht="15.75" hidden="false" customHeight="false" outlineLevel="0" collapsed="false">
      <c r="A86" s="50"/>
      <c r="B86" s="117" t="s">
        <v>149</v>
      </c>
      <c r="C86" s="28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50"/>
    </row>
    <row r="87" customFormat="false" ht="15.75" hidden="false" customHeight="false" outlineLevel="0" collapsed="false">
      <c r="A87" s="32" t="s">
        <v>36</v>
      </c>
      <c r="B87" s="137" t="s">
        <v>37</v>
      </c>
      <c r="C87" s="40" t="s">
        <v>33</v>
      </c>
      <c r="D87" s="31" t="n">
        <v>1.41</v>
      </c>
      <c r="E87" s="31" t="n">
        <v>6.01</v>
      </c>
      <c r="F87" s="31" t="n">
        <v>8.26</v>
      </c>
      <c r="G87" s="30" t="n">
        <v>92.8</v>
      </c>
      <c r="H87" s="30" t="n">
        <v>0.02</v>
      </c>
      <c r="I87" s="30" t="n">
        <v>6.65</v>
      </c>
      <c r="J87" s="30" t="n">
        <v>0</v>
      </c>
      <c r="K87" s="30" t="n">
        <v>35.5</v>
      </c>
      <c r="L87" s="30" t="n">
        <v>40.6</v>
      </c>
      <c r="M87" s="30" t="n">
        <v>20.7</v>
      </c>
      <c r="N87" s="30" t="n">
        <v>1.32</v>
      </c>
      <c r="O87" s="50"/>
    </row>
    <row r="88" customFormat="false" ht="15.75" hidden="false" customHeight="false" outlineLevel="0" collapsed="false">
      <c r="A88" s="32" t="s">
        <v>198</v>
      </c>
      <c r="B88" s="44" t="s">
        <v>199</v>
      </c>
      <c r="C88" s="28" t="s">
        <v>152</v>
      </c>
      <c r="D88" s="31" t="n">
        <f aca="false">1.49*1.25</f>
        <v>1.8625</v>
      </c>
      <c r="E88" s="31" t="n">
        <f aca="false">4.91*1.25</f>
        <v>6.1375</v>
      </c>
      <c r="F88" s="31" t="n">
        <f aca="false">6.09*1.25</f>
        <v>7.6125</v>
      </c>
      <c r="G88" s="31" t="n">
        <f aca="false">76.25*1.25</f>
        <v>95.3125</v>
      </c>
      <c r="H88" s="31" t="n">
        <f aca="false">0.04*1.25</f>
        <v>0.05</v>
      </c>
      <c r="I88" s="31" t="n">
        <f aca="false">9.88*1.25</f>
        <v>12.35</v>
      </c>
      <c r="J88" s="31" t="n">
        <v>0</v>
      </c>
      <c r="K88" s="31" t="n">
        <f aca="false">35.88*1.25</f>
        <v>44.85</v>
      </c>
      <c r="L88" s="31" t="n">
        <f aca="false">33.58*1.25</f>
        <v>41.975</v>
      </c>
      <c r="M88" s="31" t="n">
        <f aca="false">14.88*1.25</f>
        <v>18.6</v>
      </c>
      <c r="N88" s="31" t="n">
        <f aca="false">0.58*1.25</f>
        <v>0.725</v>
      </c>
      <c r="O88" s="50"/>
    </row>
    <row r="89" customFormat="false" ht="15.75" hidden="false" customHeight="false" outlineLevel="0" collapsed="false">
      <c r="A89" s="32" t="s">
        <v>200</v>
      </c>
      <c r="B89" s="44" t="s">
        <v>167</v>
      </c>
      <c r="C89" s="28" t="s">
        <v>168</v>
      </c>
      <c r="D89" s="31" t="n">
        <v>10.2</v>
      </c>
      <c r="E89" s="31" t="n">
        <v>13.4</v>
      </c>
      <c r="F89" s="31" t="n">
        <v>10.33</v>
      </c>
      <c r="G89" s="31" t="n">
        <v>203.75</v>
      </c>
      <c r="H89" s="31" t="n">
        <v>0.11</v>
      </c>
      <c r="I89" s="31" t="n">
        <v>0.18</v>
      </c>
      <c r="J89" s="31" t="n">
        <v>15.13</v>
      </c>
      <c r="K89" s="31" t="n">
        <v>29.36</v>
      </c>
      <c r="L89" s="31" t="n">
        <v>124.95</v>
      </c>
      <c r="M89" s="31" t="n">
        <v>23.38</v>
      </c>
      <c r="N89" s="31" t="n">
        <v>1.7</v>
      </c>
      <c r="O89" s="50"/>
    </row>
    <row r="90" customFormat="false" ht="15.75" hidden="false" customHeight="false" outlineLevel="0" collapsed="false">
      <c r="A90" s="32" t="s">
        <v>155</v>
      </c>
      <c r="B90" s="44" t="s">
        <v>156</v>
      </c>
      <c r="C90" s="28" t="s">
        <v>90</v>
      </c>
      <c r="D90" s="31" t="n">
        <v>8.6</v>
      </c>
      <c r="E90" s="31" t="n">
        <v>6.09</v>
      </c>
      <c r="F90" s="31" t="n">
        <v>38.64</v>
      </c>
      <c r="G90" s="30" t="n">
        <v>243.75</v>
      </c>
      <c r="H90" s="30" t="n">
        <v>0.11</v>
      </c>
      <c r="I90" s="30" t="n">
        <v>0</v>
      </c>
      <c r="J90" s="30" t="n">
        <v>0</v>
      </c>
      <c r="K90" s="30" t="n">
        <v>14.82</v>
      </c>
      <c r="L90" s="30" t="n">
        <v>203.93</v>
      </c>
      <c r="M90" s="30" t="n">
        <v>135.83</v>
      </c>
      <c r="N90" s="31" t="n">
        <v>4.56</v>
      </c>
      <c r="O90" s="50"/>
    </row>
    <row r="91" customFormat="false" ht="15.75" hidden="false" customHeight="false" outlineLevel="0" collapsed="false">
      <c r="A91" s="32" t="s">
        <v>76</v>
      </c>
      <c r="B91" s="44" t="s">
        <v>201</v>
      </c>
      <c r="C91" s="28" t="n">
        <v>200</v>
      </c>
      <c r="D91" s="31" t="n">
        <v>0.66</v>
      </c>
      <c r="E91" s="31" t="n">
        <v>0.09</v>
      </c>
      <c r="F91" s="31" t="n">
        <v>32.01</v>
      </c>
      <c r="G91" s="31" t="n">
        <v>132.8</v>
      </c>
      <c r="H91" s="31" t="n">
        <v>0.02</v>
      </c>
      <c r="I91" s="31" t="n">
        <v>0.73</v>
      </c>
      <c r="J91" s="31" t="n">
        <v>0</v>
      </c>
      <c r="K91" s="31" t="n">
        <v>32.48</v>
      </c>
      <c r="L91" s="31" t="n">
        <v>23.44</v>
      </c>
      <c r="M91" s="31" t="n">
        <v>17.46</v>
      </c>
      <c r="N91" s="31" t="n">
        <v>0.7</v>
      </c>
      <c r="O91" s="50"/>
    </row>
    <row r="92" customFormat="false" ht="15.75" hidden="false" customHeight="false" outlineLevel="0" collapsed="false">
      <c r="A92" s="32" t="s">
        <v>157</v>
      </c>
      <c r="B92" s="44" t="s">
        <v>29</v>
      </c>
      <c r="C92" s="28" t="s">
        <v>47</v>
      </c>
      <c r="D92" s="31" t="n">
        <v>2.37</v>
      </c>
      <c r="E92" s="31" t="n">
        <v>0.3</v>
      </c>
      <c r="F92" s="31" t="n">
        <v>13.86</v>
      </c>
      <c r="G92" s="30" t="n">
        <v>70.14</v>
      </c>
      <c r="H92" s="30" t="n">
        <v>0.3</v>
      </c>
      <c r="I92" s="30" t="n">
        <v>0</v>
      </c>
      <c r="J92" s="30" t="n">
        <v>0</v>
      </c>
      <c r="K92" s="30" t="n">
        <v>6.9</v>
      </c>
      <c r="L92" s="30" t="n">
        <v>26.1</v>
      </c>
      <c r="M92" s="30" t="n">
        <v>9.9</v>
      </c>
      <c r="N92" s="31" t="n">
        <v>0.33</v>
      </c>
      <c r="O92" s="50"/>
    </row>
    <row r="93" customFormat="false" ht="15.75" hidden="false" customHeight="false" outlineLevel="0" collapsed="false">
      <c r="A93" s="32" t="s">
        <v>157</v>
      </c>
      <c r="B93" s="44" t="s">
        <v>46</v>
      </c>
      <c r="C93" s="28" t="s">
        <v>47</v>
      </c>
      <c r="D93" s="31" t="n">
        <v>1.68</v>
      </c>
      <c r="E93" s="31" t="n">
        <v>0.33</v>
      </c>
      <c r="F93" s="31" t="n">
        <v>14.1</v>
      </c>
      <c r="G93" s="30" t="n">
        <v>68.97</v>
      </c>
      <c r="H93" s="30" t="n">
        <v>0.03</v>
      </c>
      <c r="I93" s="30" t="n">
        <v>0</v>
      </c>
      <c r="J93" s="30" t="n">
        <v>0</v>
      </c>
      <c r="K93" s="30" t="n">
        <v>6.9</v>
      </c>
      <c r="L93" s="30" t="n">
        <v>31.8</v>
      </c>
      <c r="M93" s="30" t="n">
        <v>7.5</v>
      </c>
      <c r="N93" s="31" t="n">
        <v>0.93</v>
      </c>
      <c r="O93" s="50"/>
    </row>
    <row r="94" customFormat="false" ht="15.75" hidden="false" customHeight="false" outlineLevel="0" collapsed="false">
      <c r="A94" s="50"/>
      <c r="B94" s="117" t="s">
        <v>34</v>
      </c>
      <c r="C94" s="28"/>
      <c r="D94" s="38" t="n">
        <f aca="false">SUM(D87:D93)</f>
        <v>26.7825</v>
      </c>
      <c r="E94" s="38" t="n">
        <f aca="false">SUM(E87:E93)</f>
        <v>32.3575</v>
      </c>
      <c r="F94" s="38" t="n">
        <f aca="false">SUM(F87:F93)</f>
        <v>124.8125</v>
      </c>
      <c r="G94" s="38" t="n">
        <f aca="false">SUM(G87:G93)</f>
        <v>907.5225</v>
      </c>
      <c r="H94" s="38" t="n">
        <f aca="false">SUM(H87:H93)</f>
        <v>0.64</v>
      </c>
      <c r="I94" s="38" t="n">
        <f aca="false">SUM(I87:I93)</f>
        <v>19.91</v>
      </c>
      <c r="J94" s="38" t="n">
        <f aca="false">SUM(J87:J93)</f>
        <v>15.13</v>
      </c>
      <c r="K94" s="38" t="n">
        <f aca="false">SUM(K87:K93)</f>
        <v>170.81</v>
      </c>
      <c r="L94" s="38" t="n">
        <f aca="false">SUM(L87:L93)</f>
        <v>492.795</v>
      </c>
      <c r="M94" s="38" t="n">
        <f aca="false">SUM(M87:M93)</f>
        <v>233.37</v>
      </c>
      <c r="N94" s="38" t="n">
        <f aca="false">SUM(N87:N93)</f>
        <v>10.265</v>
      </c>
      <c r="O94" s="50"/>
    </row>
    <row r="95" customFormat="false" ht="15.75" hidden="false" customHeight="false" outlineLevel="0" collapsed="false">
      <c r="A95" s="50"/>
      <c r="B95" s="117" t="s">
        <v>91</v>
      </c>
      <c r="C95" s="28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50"/>
    </row>
    <row r="96" customFormat="false" ht="15.75" hidden="false" customHeight="false" outlineLevel="0" collapsed="false">
      <c r="A96" s="50"/>
      <c r="B96" s="117" t="s">
        <v>149</v>
      </c>
      <c r="C96" s="28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50"/>
    </row>
    <row r="97" customFormat="false" ht="15.75" hidden="false" customHeight="false" outlineLevel="0" collapsed="false">
      <c r="A97" s="32" t="s">
        <v>36</v>
      </c>
      <c r="B97" s="137" t="s">
        <v>37</v>
      </c>
      <c r="C97" s="40" t="s">
        <v>33</v>
      </c>
      <c r="D97" s="31" t="n">
        <v>1.41</v>
      </c>
      <c r="E97" s="31" t="n">
        <v>6.01</v>
      </c>
      <c r="F97" s="31" t="n">
        <v>8.26</v>
      </c>
      <c r="G97" s="30" t="n">
        <v>92.8</v>
      </c>
      <c r="H97" s="30" t="n">
        <v>0.02</v>
      </c>
      <c r="I97" s="30" t="n">
        <v>6.65</v>
      </c>
      <c r="J97" s="30" t="n">
        <v>0</v>
      </c>
      <c r="K97" s="30" t="n">
        <v>35.5</v>
      </c>
      <c r="L97" s="30" t="n">
        <v>40.6</v>
      </c>
      <c r="M97" s="30" t="n">
        <v>20.7</v>
      </c>
      <c r="N97" s="30" t="n">
        <v>1.32</v>
      </c>
      <c r="O97" s="50"/>
    </row>
    <row r="98" customFormat="false" ht="15.75" hidden="false" customHeight="false" outlineLevel="0" collapsed="false">
      <c r="A98" s="32" t="s">
        <v>202</v>
      </c>
      <c r="B98" s="44" t="s">
        <v>203</v>
      </c>
      <c r="C98" s="28" t="s">
        <v>152</v>
      </c>
      <c r="D98" s="31" t="n">
        <f aca="false">5.49*1.25</f>
        <v>6.8625</v>
      </c>
      <c r="E98" s="31" t="n">
        <f aca="false">2.84*1.25</f>
        <v>3.55</v>
      </c>
      <c r="F98" s="31" t="n">
        <f aca="false">17.45*1.25</f>
        <v>21.8125</v>
      </c>
      <c r="G98" s="31" t="n">
        <f aca="false">118.25*1.25</f>
        <v>147.8125</v>
      </c>
      <c r="H98" s="31" t="n">
        <f aca="false">0.11*1.25</f>
        <v>0.1375</v>
      </c>
      <c r="I98" s="31" t="n">
        <f aca="false">8.25*1.25</f>
        <v>10.3125</v>
      </c>
      <c r="J98" s="31" t="n">
        <v>0</v>
      </c>
      <c r="K98" s="31" t="n">
        <f aca="false">29.25*1.25</f>
        <v>36.5625</v>
      </c>
      <c r="L98" s="31" t="n">
        <f aca="false">67.58*1.25</f>
        <v>84.475</v>
      </c>
      <c r="M98" s="31" t="n">
        <f aca="false">27.28*1.25</f>
        <v>34.1</v>
      </c>
      <c r="N98" s="31" t="n">
        <f aca="false">1.13*1.25</f>
        <v>1.4125</v>
      </c>
      <c r="O98" s="50"/>
    </row>
    <row r="99" customFormat="false" ht="15.75" hidden="false" customHeight="false" outlineLevel="0" collapsed="false">
      <c r="A99" s="32" t="s">
        <v>162</v>
      </c>
      <c r="B99" s="44" t="s">
        <v>41</v>
      </c>
      <c r="C99" s="28" t="s">
        <v>152</v>
      </c>
      <c r="D99" s="31" t="n">
        <v>25.5</v>
      </c>
      <c r="E99" s="31" t="n">
        <v>18</v>
      </c>
      <c r="F99" s="31" t="n">
        <v>16.66</v>
      </c>
      <c r="G99" s="30" t="n">
        <v>377.5</v>
      </c>
      <c r="H99" s="30" t="n">
        <v>3.3</v>
      </c>
      <c r="I99" s="30" t="n">
        <v>18.88</v>
      </c>
      <c r="J99" s="30" t="n">
        <v>3.2</v>
      </c>
      <c r="K99" s="30" t="n">
        <v>1095</v>
      </c>
      <c r="L99" s="30" t="n">
        <v>64.5</v>
      </c>
      <c r="M99" s="30" t="n">
        <v>61.33</v>
      </c>
      <c r="N99" s="31" t="n">
        <v>180.33</v>
      </c>
      <c r="O99" s="50"/>
    </row>
    <row r="100" customFormat="false" ht="15.75" hidden="false" customHeight="false" outlineLevel="0" collapsed="false">
      <c r="A100" s="32" t="s">
        <v>44</v>
      </c>
      <c r="B100" s="44" t="s">
        <v>191</v>
      </c>
      <c r="C100" s="28" t="n">
        <v>200</v>
      </c>
      <c r="D100" s="31" t="n">
        <v>1</v>
      </c>
      <c r="E100" s="31" t="n">
        <v>0</v>
      </c>
      <c r="F100" s="31" t="n">
        <v>20.2</v>
      </c>
      <c r="G100" s="30" t="n">
        <v>84.8</v>
      </c>
      <c r="H100" s="30" t="n">
        <v>0.02</v>
      </c>
      <c r="I100" s="30" t="n">
        <v>4</v>
      </c>
      <c r="J100" s="30" t="n">
        <v>0</v>
      </c>
      <c r="K100" s="30" t="n">
        <v>14</v>
      </c>
      <c r="L100" s="30" t="n">
        <v>1.4</v>
      </c>
      <c r="M100" s="30" t="n">
        <v>8</v>
      </c>
      <c r="N100" s="31" t="n">
        <v>2.8</v>
      </c>
      <c r="O100" s="50"/>
    </row>
    <row r="101" customFormat="false" ht="15.75" hidden="false" customHeight="false" outlineLevel="0" collapsed="false">
      <c r="A101" s="32" t="s">
        <v>157</v>
      </c>
      <c r="B101" s="44" t="s">
        <v>29</v>
      </c>
      <c r="C101" s="28" t="s">
        <v>47</v>
      </c>
      <c r="D101" s="31" t="n">
        <v>2.37</v>
      </c>
      <c r="E101" s="31" t="n">
        <v>0.3</v>
      </c>
      <c r="F101" s="31" t="n">
        <v>13.86</v>
      </c>
      <c r="G101" s="30" t="n">
        <v>70.14</v>
      </c>
      <c r="H101" s="30" t="n">
        <v>0.3</v>
      </c>
      <c r="I101" s="30" t="n">
        <v>0</v>
      </c>
      <c r="J101" s="30" t="n">
        <v>0</v>
      </c>
      <c r="K101" s="30" t="n">
        <v>6.9</v>
      </c>
      <c r="L101" s="30" t="n">
        <v>26.1</v>
      </c>
      <c r="M101" s="30" t="n">
        <v>9.9</v>
      </c>
      <c r="N101" s="31" t="n">
        <v>0.33</v>
      </c>
      <c r="O101" s="50"/>
    </row>
    <row r="102" customFormat="false" ht="15.75" hidden="false" customHeight="false" outlineLevel="0" collapsed="false">
      <c r="A102" s="32" t="s">
        <v>157</v>
      </c>
      <c r="B102" s="44" t="s">
        <v>46</v>
      </c>
      <c r="C102" s="28" t="s">
        <v>47</v>
      </c>
      <c r="D102" s="31" t="n">
        <v>1.68</v>
      </c>
      <c r="E102" s="31" t="n">
        <v>0.33</v>
      </c>
      <c r="F102" s="31" t="n">
        <v>14.1</v>
      </c>
      <c r="G102" s="30" t="n">
        <v>68.97</v>
      </c>
      <c r="H102" s="30" t="n">
        <v>0.03</v>
      </c>
      <c r="I102" s="30" t="n">
        <v>0</v>
      </c>
      <c r="J102" s="30" t="n">
        <v>0</v>
      </c>
      <c r="K102" s="30" t="n">
        <v>6.9</v>
      </c>
      <c r="L102" s="30" t="n">
        <v>31.8</v>
      </c>
      <c r="M102" s="30" t="n">
        <v>7.5</v>
      </c>
      <c r="N102" s="31" t="n">
        <v>0.93</v>
      </c>
      <c r="O102" s="50"/>
    </row>
    <row r="103" customFormat="false" ht="15.75" hidden="false" customHeight="false" outlineLevel="0" collapsed="false">
      <c r="A103" s="50"/>
      <c r="B103" s="117" t="s">
        <v>34</v>
      </c>
      <c r="C103" s="28"/>
      <c r="D103" s="38" t="n">
        <f aca="false">SUM(D97:D102)</f>
        <v>38.8225</v>
      </c>
      <c r="E103" s="38" t="n">
        <f aca="false">SUM(E97:E102)</f>
        <v>28.19</v>
      </c>
      <c r="F103" s="38" t="n">
        <f aca="false">SUM(F97:F102)</f>
        <v>94.8925</v>
      </c>
      <c r="G103" s="38" t="n">
        <f aca="false">SUM(G97:G102)</f>
        <v>842.0225</v>
      </c>
      <c r="H103" s="38" t="n">
        <f aca="false">SUM(H97:H102)</f>
        <v>3.8075</v>
      </c>
      <c r="I103" s="38" t="n">
        <f aca="false">SUM(I97:I102)</f>
        <v>39.8425</v>
      </c>
      <c r="J103" s="38" t="n">
        <f aca="false">SUM(J97:J102)</f>
        <v>3.2</v>
      </c>
      <c r="K103" s="38" t="n">
        <f aca="false">SUM(K97:K102)</f>
        <v>1194.8625</v>
      </c>
      <c r="L103" s="38" t="n">
        <f aca="false">SUM(L97:L102)</f>
        <v>248.875</v>
      </c>
      <c r="M103" s="38" t="n">
        <f aca="false">SUM(M97:M102)</f>
        <v>141.53</v>
      </c>
      <c r="N103" s="38" t="n">
        <f aca="false">SUM(N97:N102)</f>
        <v>187.1225</v>
      </c>
      <c r="O103" s="50"/>
    </row>
    <row r="104" customFormat="false" ht="18.75" hidden="false" customHeight="false" outlineLevel="0" collapsed="false">
      <c r="A104" s="50"/>
      <c r="B104" s="123" t="s">
        <v>204</v>
      </c>
      <c r="C104" s="144"/>
      <c r="D104" s="145" t="n">
        <f aca="false">D14+D24+D34+D53+D43+D64+D74+D84+D94+D103</f>
        <v>305.9006</v>
      </c>
      <c r="E104" s="145" t="n">
        <f aca="false">E14+E24+E34+E53+E43+E64+E74+E84+E94+E103</f>
        <v>354.0992</v>
      </c>
      <c r="F104" s="145" t="n">
        <f aca="false">F14+F24+F34+F53+F43+F64+F74+F84+F94+F103</f>
        <v>1218.535</v>
      </c>
      <c r="G104" s="145" t="n">
        <f aca="false">G14+G24+G34+G53+G43+G64+G74+G84+G94+G103</f>
        <v>9121.7839</v>
      </c>
      <c r="H104" s="145" t="n">
        <f aca="false">H14+H24+H34+H53+H43+H64+H74+H84+H94+H103</f>
        <v>8.2854</v>
      </c>
      <c r="I104" s="145" t="n">
        <f aca="false">I14+I24+I34+I53+I43+I64+I74+I84+I94+I103</f>
        <v>410.1</v>
      </c>
      <c r="J104" s="145" t="n">
        <f aca="false">J14+J24+J34+J53+J43+J64+J74+J84+J94+J103</f>
        <v>6210.76</v>
      </c>
      <c r="K104" s="145" t="n">
        <f aca="false">K14+K24+K34+K53+K43+K64+K74+K84+K94+K103</f>
        <v>2664.0677</v>
      </c>
      <c r="L104" s="145" t="n">
        <f aca="false">L14+L24+L34+L53+L43+L64+L74+L84+L94+L103</f>
        <v>4169.4534</v>
      </c>
      <c r="M104" s="145" t="n">
        <f aca="false">M14+M24+M34+M53+M43+M64+M74+M84+M94+M103</f>
        <v>1734.4741</v>
      </c>
      <c r="N104" s="145" t="n">
        <f aca="false">N14+N24+N34+N53+N43+N64+N74+N84+N94+N103</f>
        <v>354.2662</v>
      </c>
      <c r="O104" s="50"/>
    </row>
    <row r="105" customFormat="false" ht="18.75" hidden="false" customHeight="false" outlineLevel="0" collapsed="false">
      <c r="A105" s="50"/>
      <c r="B105" s="124" t="s">
        <v>205</v>
      </c>
      <c r="C105" s="144"/>
      <c r="D105" s="145" t="n">
        <f aca="false">D104/10</f>
        <v>30.59006</v>
      </c>
      <c r="E105" s="145" t="n">
        <f aca="false">E104/10</f>
        <v>35.40992</v>
      </c>
      <c r="F105" s="145" t="n">
        <f aca="false">F104/10</f>
        <v>121.8535</v>
      </c>
      <c r="G105" s="145" t="n">
        <f aca="false">G104/10</f>
        <v>912.17839</v>
      </c>
      <c r="H105" s="145" t="n">
        <f aca="false">H104/10</f>
        <v>0.82854</v>
      </c>
      <c r="I105" s="145" t="n">
        <f aca="false">I104/10</f>
        <v>41.01</v>
      </c>
      <c r="J105" s="145" t="n">
        <f aca="false">J104/10</f>
        <v>621.076</v>
      </c>
      <c r="K105" s="145" t="n">
        <f aca="false">K104/10</f>
        <v>266.40677</v>
      </c>
      <c r="L105" s="145" t="n">
        <f aca="false">L104/10</f>
        <v>416.94534</v>
      </c>
      <c r="M105" s="145" t="n">
        <f aca="false">M104/10</f>
        <v>173.44741</v>
      </c>
      <c r="N105" s="145" t="n">
        <f aca="false">N104/10</f>
        <v>35.42662</v>
      </c>
      <c r="O105" s="50"/>
    </row>
    <row r="106" customFormat="false" ht="76.5" hidden="false" customHeight="true" outlineLevel="0" collapsed="false"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</row>
  </sheetData>
  <mergeCells count="11">
    <mergeCell ref="B1:N1"/>
    <mergeCell ref="A3:A4"/>
    <mergeCell ref="B3:B4"/>
    <mergeCell ref="C3:C4"/>
    <mergeCell ref="D3:D4"/>
    <mergeCell ref="E3:E4"/>
    <mergeCell ref="F3:F4"/>
    <mergeCell ref="G3:G4"/>
    <mergeCell ref="H3:J3"/>
    <mergeCell ref="K3:N3"/>
    <mergeCell ref="B106:N10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2023-10-27T20:09:14Z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